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:\akce\plnící místo HZS\"/>
    </mc:Choice>
  </mc:AlternateContent>
  <xr:revisionPtr revIDLastSave="0" documentId="8_{3164B31B-5D04-4404-AD2F-172F76AED72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kapitulace stavby" sheetId="1" r:id="rId1"/>
    <sheet name="01 - Vlastní objekt - arc..." sheetId="2" r:id="rId2"/>
    <sheet name="02 - Elektroinstalace" sheetId="3" r:id="rId3"/>
    <sheet name="03a - Zpevněné plochy" sheetId="4" r:id="rId4"/>
    <sheet name="03b - Sadové úpravy" sheetId="5" r:id="rId5"/>
    <sheet name="04 - Technologické zařízení" sheetId="6" r:id="rId6"/>
    <sheet name="OST - Ostatní náklady stavby" sheetId="7" r:id="rId7"/>
    <sheet name="Pokyny pro vyplnění" sheetId="8" r:id="rId8"/>
  </sheets>
  <definedNames>
    <definedName name="_xlnm._FilterDatabase" localSheetId="1" hidden="1">'01 - Vlastní objekt - arc...'!$C$101:$K$728</definedName>
    <definedName name="_xlnm._FilterDatabase" localSheetId="2" hidden="1">'02 - Elektroinstalace'!$C$92:$K$187</definedName>
    <definedName name="_xlnm._FilterDatabase" localSheetId="3" hidden="1">'03a - Zpevněné plochy'!$C$85:$K$269</definedName>
    <definedName name="_xlnm._FilterDatabase" localSheetId="4" hidden="1">'03b - Sadové úpravy'!$C$81:$K$125</definedName>
    <definedName name="_xlnm._FilterDatabase" localSheetId="5" hidden="1">'04 - Technologické zařízení'!$C$86:$K$222</definedName>
    <definedName name="_xlnm._FilterDatabase" localSheetId="6" hidden="1">'OST - Ostatní náklady stavby'!$C$85:$K$153</definedName>
    <definedName name="_xlnm.Print_Titles" localSheetId="1">'01 - Vlastní objekt - arc...'!$101:$101</definedName>
    <definedName name="_xlnm.Print_Titles" localSheetId="2">'02 - Elektroinstalace'!$92:$92</definedName>
    <definedName name="_xlnm.Print_Titles" localSheetId="3">'03a - Zpevněné plochy'!$85:$85</definedName>
    <definedName name="_xlnm.Print_Titles" localSheetId="4">'03b - Sadové úpravy'!$81:$81</definedName>
    <definedName name="_xlnm.Print_Titles" localSheetId="5">'04 - Technologické zařízení'!$86:$86</definedName>
    <definedName name="_xlnm.Print_Titles" localSheetId="6">'OST - Ostatní náklady stavby'!$85:$85</definedName>
    <definedName name="_xlnm.Print_Titles" localSheetId="0">'Rekapitulace stavby'!$52:$52</definedName>
    <definedName name="_xlnm.Print_Area" localSheetId="1">'01 - Vlastní objekt - arc...'!$C$4:$J$39,'01 - Vlastní objekt - arc...'!$C$45:$J$83,'01 - Vlastní objekt - arc...'!$C$89:$K$728</definedName>
    <definedName name="_xlnm.Print_Area" localSheetId="2">'02 - Elektroinstalace'!$C$4:$J$39,'02 - Elektroinstalace'!$C$45:$J$74,'02 - Elektroinstalace'!$C$80:$K$187</definedName>
    <definedName name="_xlnm.Print_Area" localSheetId="3">'03a - Zpevněné plochy'!$C$4:$J$39,'03a - Zpevněné plochy'!$C$45:$J$67,'03a - Zpevněné plochy'!$C$73:$K$269</definedName>
    <definedName name="_xlnm.Print_Area" localSheetId="4">'03b - Sadové úpravy'!$C$4:$J$39,'03b - Sadové úpravy'!$C$45:$J$63,'03b - Sadové úpravy'!$C$69:$K$125</definedName>
    <definedName name="_xlnm.Print_Area" localSheetId="5">'04 - Technologické zařízení'!$C$4:$J$39,'04 - Technologické zařízení'!$C$45:$J$68,'04 - Technologické zařízení'!$C$74:$K$222</definedName>
    <definedName name="_xlnm.Print_Area" localSheetId="6">'OST - Ostatní náklady stavby'!$C$4:$J$39,'OST - Ostatní náklady stavby'!$C$45:$J$67,'OST - Ostatní náklady stavby'!$C$73:$K$153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60" i="1"/>
  <c r="J35" i="7"/>
  <c r="AX60" i="1"/>
  <c r="BI151" i="7"/>
  <c r="BH151" i="7"/>
  <c r="BG151" i="7"/>
  <c r="BF151" i="7"/>
  <c r="T151" i="7"/>
  <c r="T150" i="7"/>
  <c r="R151" i="7"/>
  <c r="R150" i="7"/>
  <c r="P151" i="7"/>
  <c r="P150" i="7"/>
  <c r="BI147" i="7"/>
  <c r="BH147" i="7"/>
  <c r="BG147" i="7"/>
  <c r="BF147" i="7"/>
  <c r="T147" i="7"/>
  <c r="R147" i="7"/>
  <c r="P147" i="7"/>
  <c r="BI144" i="7"/>
  <c r="BH144" i="7"/>
  <c r="BG144" i="7"/>
  <c r="BF144" i="7"/>
  <c r="T144" i="7"/>
  <c r="R144" i="7"/>
  <c r="P144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BI123" i="7"/>
  <c r="BH123" i="7"/>
  <c r="BG123" i="7"/>
  <c r="BF123" i="7"/>
  <c r="T123" i="7"/>
  <c r="R123" i="7"/>
  <c r="P123" i="7"/>
  <c r="BI120" i="7"/>
  <c r="BH120" i="7"/>
  <c r="BG120" i="7"/>
  <c r="BF120" i="7"/>
  <c r="T120" i="7"/>
  <c r="R120" i="7"/>
  <c r="P120" i="7"/>
  <c r="BI116" i="7"/>
  <c r="BH116" i="7"/>
  <c r="BG116" i="7"/>
  <c r="BF116" i="7"/>
  <c r="T116" i="7"/>
  <c r="R116" i="7"/>
  <c r="P116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4" i="7"/>
  <c r="BH94" i="7"/>
  <c r="BG94" i="7"/>
  <c r="BF94" i="7"/>
  <c r="T94" i="7"/>
  <c r="R94" i="7"/>
  <c r="P94" i="7"/>
  <c r="BI89" i="7"/>
  <c r="BH89" i="7"/>
  <c r="BG89" i="7"/>
  <c r="BF89" i="7"/>
  <c r="T89" i="7"/>
  <c r="T88" i="7"/>
  <c r="T87" i="7" s="1"/>
  <c r="R89" i="7"/>
  <c r="R88" i="7"/>
  <c r="R87" i="7" s="1"/>
  <c r="P89" i="7"/>
  <c r="P88" i="7" s="1"/>
  <c r="P87" i="7" s="1"/>
  <c r="J83" i="7"/>
  <c r="J82" i="7"/>
  <c r="F82" i="7"/>
  <c r="F80" i="7"/>
  <c r="E78" i="7"/>
  <c r="J55" i="7"/>
  <c r="J54" i="7"/>
  <c r="F54" i="7"/>
  <c r="F52" i="7"/>
  <c r="E50" i="7"/>
  <c r="J18" i="7"/>
  <c r="E18" i="7"/>
  <c r="F83" i="7"/>
  <c r="J17" i="7"/>
  <c r="J12" i="7"/>
  <c r="J80" i="7" s="1"/>
  <c r="E7" i="7"/>
  <c r="E48" i="7" s="1"/>
  <c r="J138" i="6"/>
  <c r="J37" i="6"/>
  <c r="J36" i="6"/>
  <c r="AY59" i="1" s="1"/>
  <c r="J35" i="6"/>
  <c r="AX59" i="1" s="1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T140" i="6" s="1"/>
  <c r="R141" i="6"/>
  <c r="R140" i="6"/>
  <c r="P141" i="6"/>
  <c r="P140" i="6"/>
  <c r="J64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BI123" i="6"/>
  <c r="BH123" i="6"/>
  <c r="BG123" i="6"/>
  <c r="BF123" i="6"/>
  <c r="T123" i="6"/>
  <c r="T122" i="6"/>
  <c r="R123" i="6"/>
  <c r="R122" i="6" s="1"/>
  <c r="P123" i="6"/>
  <c r="P122" i="6"/>
  <c r="BI119" i="6"/>
  <c r="BH119" i="6"/>
  <c r="BG119" i="6"/>
  <c r="BF119" i="6"/>
  <c r="T119" i="6"/>
  <c r="R119" i="6"/>
  <c r="P119" i="6"/>
  <c r="BI112" i="6"/>
  <c r="BH112" i="6"/>
  <c r="BG112" i="6"/>
  <c r="BF112" i="6"/>
  <c r="T112" i="6"/>
  <c r="R112" i="6"/>
  <c r="P112" i="6"/>
  <c r="BI107" i="6"/>
  <c r="BH107" i="6"/>
  <c r="BG107" i="6"/>
  <c r="BF107" i="6"/>
  <c r="T107" i="6"/>
  <c r="R107" i="6"/>
  <c r="P107" i="6"/>
  <c r="BI103" i="6"/>
  <c r="BH103" i="6"/>
  <c r="BG103" i="6"/>
  <c r="BF103" i="6"/>
  <c r="T103" i="6"/>
  <c r="R103" i="6"/>
  <c r="P103" i="6"/>
  <c r="BI100" i="6"/>
  <c r="BH100" i="6"/>
  <c r="BG100" i="6"/>
  <c r="BF100" i="6"/>
  <c r="T100" i="6"/>
  <c r="R100" i="6"/>
  <c r="P100" i="6"/>
  <c r="BI95" i="6"/>
  <c r="BH95" i="6"/>
  <c r="BG95" i="6"/>
  <c r="BF95" i="6"/>
  <c r="T95" i="6"/>
  <c r="R95" i="6"/>
  <c r="P95" i="6"/>
  <c r="BI90" i="6"/>
  <c r="BH90" i="6"/>
  <c r="BG90" i="6"/>
  <c r="BF90" i="6"/>
  <c r="T90" i="6"/>
  <c r="R90" i="6"/>
  <c r="P90" i="6"/>
  <c r="J84" i="6"/>
  <c r="J83" i="6"/>
  <c r="F83" i="6"/>
  <c r="F81" i="6"/>
  <c r="E79" i="6"/>
  <c r="J55" i="6"/>
  <c r="J54" i="6"/>
  <c r="F54" i="6"/>
  <c r="F52" i="6"/>
  <c r="E50" i="6"/>
  <c r="J18" i="6"/>
  <c r="E18" i="6"/>
  <c r="F84" i="6"/>
  <c r="J17" i="6"/>
  <c r="J12" i="6"/>
  <c r="J81" i="6"/>
  <c r="E7" i="6"/>
  <c r="E77" i="6" s="1"/>
  <c r="J37" i="5"/>
  <c r="J36" i="5"/>
  <c r="AY58" i="1" s="1"/>
  <c r="J35" i="5"/>
  <c r="AX58" i="1"/>
  <c r="BI123" i="5"/>
  <c r="BH123" i="5"/>
  <c r="BG123" i="5"/>
  <c r="BF123" i="5"/>
  <c r="T123" i="5"/>
  <c r="T122" i="5"/>
  <c r="R123" i="5"/>
  <c r="R122" i="5"/>
  <c r="P123" i="5"/>
  <c r="P122" i="5" s="1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96" i="5"/>
  <c r="BH96" i="5"/>
  <c r="BG96" i="5"/>
  <c r="BF96" i="5"/>
  <c r="T96" i="5"/>
  <c r="R96" i="5"/>
  <c r="P96" i="5"/>
  <c r="BI91" i="5"/>
  <c r="BH91" i="5"/>
  <c r="BG91" i="5"/>
  <c r="BF91" i="5"/>
  <c r="T91" i="5"/>
  <c r="R91" i="5"/>
  <c r="P91" i="5"/>
  <c r="BI88" i="5"/>
  <c r="BH88" i="5"/>
  <c r="BG88" i="5"/>
  <c r="BF88" i="5"/>
  <c r="T88" i="5"/>
  <c r="R88" i="5"/>
  <c r="P88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55" i="5"/>
  <c r="J17" i="5"/>
  <c r="J12" i="5"/>
  <c r="J76" i="5"/>
  <c r="E7" i="5"/>
  <c r="E48" i="5" s="1"/>
  <c r="J37" i="4"/>
  <c r="J36" i="4"/>
  <c r="AY57" i="1" s="1"/>
  <c r="J35" i="4"/>
  <c r="AX57" i="1"/>
  <c r="BI267" i="4"/>
  <c r="BH267" i="4"/>
  <c r="BG267" i="4"/>
  <c r="BF267" i="4"/>
  <c r="T267" i="4"/>
  <c r="T266" i="4"/>
  <c r="R267" i="4"/>
  <c r="R266" i="4"/>
  <c r="P267" i="4"/>
  <c r="P266" i="4" s="1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1" i="4"/>
  <c r="BH241" i="4"/>
  <c r="BG241" i="4"/>
  <c r="BF241" i="4"/>
  <c r="T241" i="4"/>
  <c r="R241" i="4"/>
  <c r="P241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5" i="4"/>
  <c r="BH215" i="4"/>
  <c r="BG215" i="4"/>
  <c r="BF215" i="4"/>
  <c r="T215" i="4"/>
  <c r="R215" i="4"/>
  <c r="P215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1" i="4"/>
  <c r="BH161" i="4"/>
  <c r="BG161" i="4"/>
  <c r="BF161" i="4"/>
  <c r="T161" i="4"/>
  <c r="R161" i="4"/>
  <c r="P161" i="4"/>
  <c r="BI157" i="4"/>
  <c r="BH157" i="4"/>
  <c r="BG157" i="4"/>
  <c r="BF157" i="4"/>
  <c r="T157" i="4"/>
  <c r="R157" i="4"/>
  <c r="P157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2" i="4"/>
  <c r="BH132" i="4"/>
  <c r="BG132" i="4"/>
  <c r="BF132" i="4"/>
  <c r="T132" i="4"/>
  <c r="R132" i="4"/>
  <c r="P132" i="4"/>
  <c r="BI127" i="4"/>
  <c r="BH127" i="4"/>
  <c r="BG127" i="4"/>
  <c r="BF127" i="4"/>
  <c r="T127" i="4"/>
  <c r="T126" i="4"/>
  <c r="R127" i="4"/>
  <c r="R126" i="4" s="1"/>
  <c r="P127" i="4"/>
  <c r="P126" i="4"/>
  <c r="BI122" i="4"/>
  <c r="BH122" i="4"/>
  <c r="BG122" i="4"/>
  <c r="BF122" i="4"/>
  <c r="T122" i="4"/>
  <c r="R122" i="4"/>
  <c r="P122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98" i="4"/>
  <c r="BH98" i="4"/>
  <c r="BG98" i="4"/>
  <c r="BF98" i="4"/>
  <c r="T98" i="4"/>
  <c r="R98" i="4"/>
  <c r="P98" i="4"/>
  <c r="BI93" i="4"/>
  <c r="BH93" i="4"/>
  <c r="BG93" i="4"/>
  <c r="BF93" i="4"/>
  <c r="T93" i="4"/>
  <c r="R93" i="4"/>
  <c r="P93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83" i="4" s="1"/>
  <c r="J17" i="4"/>
  <c r="J12" i="4"/>
  <c r="J80" i="4" s="1"/>
  <c r="E7" i="4"/>
  <c r="E48" i="4" s="1"/>
  <c r="J37" i="3"/>
  <c r="J36" i="3"/>
  <c r="AY56" i="1" s="1"/>
  <c r="J35" i="3"/>
  <c r="AX56" i="1" s="1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T173" i="3"/>
  <c r="R174" i="3"/>
  <c r="R173" i="3"/>
  <c r="P174" i="3"/>
  <c r="P173" i="3" s="1"/>
  <c r="BI171" i="3"/>
  <c r="BH171" i="3"/>
  <c r="BG171" i="3"/>
  <c r="BF171" i="3"/>
  <c r="T171" i="3"/>
  <c r="T170" i="3" s="1"/>
  <c r="R171" i="3"/>
  <c r="R170" i="3"/>
  <c r="P171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J90" i="3"/>
  <c r="J89" i="3"/>
  <c r="F89" i="3"/>
  <c r="F87" i="3"/>
  <c r="E85" i="3"/>
  <c r="J55" i="3"/>
  <c r="J54" i="3"/>
  <c r="F54" i="3"/>
  <c r="F52" i="3"/>
  <c r="E50" i="3"/>
  <c r="J18" i="3"/>
  <c r="E18" i="3"/>
  <c r="F90" i="3"/>
  <c r="J17" i="3"/>
  <c r="J12" i="3"/>
  <c r="J87" i="3" s="1"/>
  <c r="E7" i="3"/>
  <c r="E48" i="3" s="1"/>
  <c r="J37" i="2"/>
  <c r="J36" i="2"/>
  <c r="AY55" i="1" s="1"/>
  <c r="J35" i="2"/>
  <c r="AX55" i="1" s="1"/>
  <c r="BI722" i="2"/>
  <c r="BH722" i="2"/>
  <c r="BG722" i="2"/>
  <c r="BF722" i="2"/>
  <c r="T722" i="2"/>
  <c r="T721" i="2"/>
  <c r="R722" i="2"/>
  <c r="R721" i="2" s="1"/>
  <c r="P722" i="2"/>
  <c r="P721" i="2" s="1"/>
  <c r="BI714" i="2"/>
  <c r="BH714" i="2"/>
  <c r="BG714" i="2"/>
  <c r="BF714" i="2"/>
  <c r="T714" i="2"/>
  <c r="T713" i="2" s="1"/>
  <c r="R714" i="2"/>
  <c r="R713" i="2"/>
  <c r="P714" i="2"/>
  <c r="P713" i="2" s="1"/>
  <c r="BI706" i="2"/>
  <c r="BH706" i="2"/>
  <c r="BG706" i="2"/>
  <c r="BF706" i="2"/>
  <c r="T706" i="2"/>
  <c r="T705" i="2"/>
  <c r="R706" i="2"/>
  <c r="R705" i="2" s="1"/>
  <c r="P706" i="2"/>
  <c r="P705" i="2"/>
  <c r="BI702" i="2"/>
  <c r="BH702" i="2"/>
  <c r="BG702" i="2"/>
  <c r="BF702" i="2"/>
  <c r="T702" i="2"/>
  <c r="R702" i="2"/>
  <c r="P702" i="2"/>
  <c r="BI699" i="2"/>
  <c r="BH699" i="2"/>
  <c r="BG699" i="2"/>
  <c r="BF699" i="2"/>
  <c r="T699" i="2"/>
  <c r="R699" i="2"/>
  <c r="P699" i="2"/>
  <c r="BI696" i="2"/>
  <c r="BH696" i="2"/>
  <c r="BG696" i="2"/>
  <c r="BF696" i="2"/>
  <c r="T696" i="2"/>
  <c r="R696" i="2"/>
  <c r="P696" i="2"/>
  <c r="BI693" i="2"/>
  <c r="BH693" i="2"/>
  <c r="BG693" i="2"/>
  <c r="BF693" i="2"/>
  <c r="T693" i="2"/>
  <c r="R693" i="2"/>
  <c r="P693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0" i="2"/>
  <c r="BH670" i="2"/>
  <c r="BG670" i="2"/>
  <c r="BF670" i="2"/>
  <c r="T670" i="2"/>
  <c r="R670" i="2"/>
  <c r="P670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3" i="2"/>
  <c r="BH633" i="2"/>
  <c r="BG633" i="2"/>
  <c r="BF633" i="2"/>
  <c r="T633" i="2"/>
  <c r="R633" i="2"/>
  <c r="P633" i="2"/>
  <c r="BI628" i="2"/>
  <c r="BH628" i="2"/>
  <c r="BG628" i="2"/>
  <c r="BF628" i="2"/>
  <c r="T628" i="2"/>
  <c r="R628" i="2"/>
  <c r="P628" i="2"/>
  <c r="BI623" i="2"/>
  <c r="BH623" i="2"/>
  <c r="BG623" i="2"/>
  <c r="BF623" i="2"/>
  <c r="T623" i="2"/>
  <c r="R623" i="2"/>
  <c r="P623" i="2"/>
  <c r="BI619" i="2"/>
  <c r="BH619" i="2"/>
  <c r="BG619" i="2"/>
  <c r="BF619" i="2"/>
  <c r="T619" i="2"/>
  <c r="R619" i="2"/>
  <c r="P619" i="2"/>
  <c r="BI615" i="2"/>
  <c r="BH615" i="2"/>
  <c r="BG615" i="2"/>
  <c r="BF615" i="2"/>
  <c r="T615" i="2"/>
  <c r="R615" i="2"/>
  <c r="P615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8" i="2"/>
  <c r="BH598" i="2"/>
  <c r="BG598" i="2"/>
  <c r="BF598" i="2"/>
  <c r="T598" i="2"/>
  <c r="R598" i="2"/>
  <c r="P598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7" i="2"/>
  <c r="BH587" i="2"/>
  <c r="BG587" i="2"/>
  <c r="BF587" i="2"/>
  <c r="T587" i="2"/>
  <c r="R587" i="2"/>
  <c r="P587" i="2"/>
  <c r="BI581" i="2"/>
  <c r="BH581" i="2"/>
  <c r="BG581" i="2"/>
  <c r="BF581" i="2"/>
  <c r="T581" i="2"/>
  <c r="R581" i="2"/>
  <c r="P581" i="2"/>
  <c r="BI575" i="2"/>
  <c r="BH575" i="2"/>
  <c r="BG575" i="2"/>
  <c r="BF575" i="2"/>
  <c r="T575" i="2"/>
  <c r="R575" i="2"/>
  <c r="P575" i="2"/>
  <c r="BI568" i="2"/>
  <c r="BH568" i="2"/>
  <c r="BG568" i="2"/>
  <c r="BF568" i="2"/>
  <c r="T568" i="2"/>
  <c r="R568" i="2"/>
  <c r="P568" i="2"/>
  <c r="BI560" i="2"/>
  <c r="BH560" i="2"/>
  <c r="BG560" i="2"/>
  <c r="BF560" i="2"/>
  <c r="T560" i="2"/>
  <c r="R560" i="2"/>
  <c r="P560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48" i="2"/>
  <c r="BH548" i="2"/>
  <c r="BG548" i="2"/>
  <c r="BF548" i="2"/>
  <c r="T548" i="2"/>
  <c r="R548" i="2"/>
  <c r="P548" i="2"/>
  <c r="BI543" i="2"/>
  <c r="BH543" i="2"/>
  <c r="BG543" i="2"/>
  <c r="BF543" i="2"/>
  <c r="T543" i="2"/>
  <c r="R543" i="2"/>
  <c r="P543" i="2"/>
  <c r="BI536" i="2"/>
  <c r="BH536" i="2"/>
  <c r="BG536" i="2"/>
  <c r="BF536" i="2"/>
  <c r="T536" i="2"/>
  <c r="R536" i="2"/>
  <c r="P536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87" i="2"/>
  <c r="BH487" i="2"/>
  <c r="BG487" i="2"/>
  <c r="BF487" i="2"/>
  <c r="T487" i="2"/>
  <c r="R487" i="2"/>
  <c r="P487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4" i="2"/>
  <c r="BH444" i="2"/>
  <c r="BG444" i="2"/>
  <c r="BF444" i="2"/>
  <c r="T444" i="2"/>
  <c r="R444" i="2"/>
  <c r="P444" i="2"/>
  <c r="BI438" i="2"/>
  <c r="BH438" i="2"/>
  <c r="BG438" i="2"/>
  <c r="BF438" i="2"/>
  <c r="T438" i="2"/>
  <c r="R438" i="2"/>
  <c r="P438" i="2"/>
  <c r="BI433" i="2"/>
  <c r="BH433" i="2"/>
  <c r="BG433" i="2"/>
  <c r="BF433" i="2"/>
  <c r="T433" i="2"/>
  <c r="R433" i="2"/>
  <c r="P433" i="2"/>
  <c r="BI425" i="2"/>
  <c r="BH425" i="2"/>
  <c r="BG425" i="2"/>
  <c r="BF425" i="2"/>
  <c r="T425" i="2"/>
  <c r="R425" i="2"/>
  <c r="P425" i="2"/>
  <c r="BI419" i="2"/>
  <c r="BH419" i="2"/>
  <c r="BG419" i="2"/>
  <c r="BF419" i="2"/>
  <c r="T419" i="2"/>
  <c r="R419" i="2"/>
  <c r="P419" i="2"/>
  <c r="BI414" i="2"/>
  <c r="BH414" i="2"/>
  <c r="BG414" i="2"/>
  <c r="BF414" i="2"/>
  <c r="T414" i="2"/>
  <c r="R414" i="2"/>
  <c r="P414" i="2"/>
  <c r="BI407" i="2"/>
  <c r="BH407" i="2"/>
  <c r="BG407" i="2"/>
  <c r="BF407" i="2"/>
  <c r="T407" i="2"/>
  <c r="R407" i="2"/>
  <c r="P407" i="2"/>
  <c r="BI402" i="2"/>
  <c r="BH402" i="2"/>
  <c r="BG402" i="2"/>
  <c r="BF402" i="2"/>
  <c r="T402" i="2"/>
  <c r="T401" i="2"/>
  <c r="R402" i="2"/>
  <c r="R401" i="2"/>
  <c r="P402" i="2"/>
  <c r="P401" i="2" s="1"/>
  <c r="BI399" i="2"/>
  <c r="BH399" i="2"/>
  <c r="BG399" i="2"/>
  <c r="BF399" i="2"/>
  <c r="T399" i="2"/>
  <c r="T398" i="2"/>
  <c r="R399" i="2"/>
  <c r="R398" i="2"/>
  <c r="P399" i="2"/>
  <c r="P398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T385" i="2"/>
  <c r="R386" i="2"/>
  <c r="R385" i="2"/>
  <c r="P386" i="2"/>
  <c r="P385" i="2"/>
  <c r="BI381" i="2"/>
  <c r="BH381" i="2"/>
  <c r="BG381" i="2"/>
  <c r="BF381" i="2"/>
  <c r="T381" i="2"/>
  <c r="T380" i="2"/>
  <c r="R381" i="2"/>
  <c r="R380" i="2"/>
  <c r="P381" i="2"/>
  <c r="P380" i="2"/>
  <c r="BI377" i="2"/>
  <c r="BH377" i="2"/>
  <c r="BG377" i="2"/>
  <c r="BF377" i="2"/>
  <c r="T377" i="2"/>
  <c r="R377" i="2"/>
  <c r="P377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55" i="2"/>
  <c r="BH355" i="2"/>
  <c r="BG355" i="2"/>
  <c r="BF355" i="2"/>
  <c r="T355" i="2"/>
  <c r="R355" i="2"/>
  <c r="P355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2" i="2"/>
  <c r="BH322" i="2"/>
  <c r="BG322" i="2"/>
  <c r="BF322" i="2"/>
  <c r="T322" i="2"/>
  <c r="R322" i="2"/>
  <c r="P322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5" i="2"/>
  <c r="BH305" i="2"/>
  <c r="BG305" i="2"/>
  <c r="BF305" i="2"/>
  <c r="T305" i="2"/>
  <c r="R305" i="2"/>
  <c r="P305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0" i="2"/>
  <c r="BH140" i="2"/>
  <c r="F36" i="2" s="1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6" i="2"/>
  <c r="F37" i="2" s="1"/>
  <c r="BH116" i="2"/>
  <c r="BG116" i="2"/>
  <c r="BF116" i="2"/>
  <c r="T116" i="2"/>
  <c r="R116" i="2"/>
  <c r="P116" i="2"/>
  <c r="BI110" i="2"/>
  <c r="BH110" i="2"/>
  <c r="BG110" i="2"/>
  <c r="F35" i="2" s="1"/>
  <c r="BF110" i="2"/>
  <c r="T110" i="2"/>
  <c r="R110" i="2"/>
  <c r="P110" i="2"/>
  <c r="BI105" i="2"/>
  <c r="BH105" i="2"/>
  <c r="BG105" i="2"/>
  <c r="BF105" i="2"/>
  <c r="J34" i="2" s="1"/>
  <c r="T105" i="2"/>
  <c r="R105" i="2"/>
  <c r="P105" i="2"/>
  <c r="J99" i="2"/>
  <c r="J98" i="2"/>
  <c r="F98" i="2"/>
  <c r="F96" i="2"/>
  <c r="E94" i="2"/>
  <c r="J55" i="2"/>
  <c r="J54" i="2"/>
  <c r="F54" i="2"/>
  <c r="F52" i="2"/>
  <c r="E50" i="2"/>
  <c r="J18" i="2"/>
  <c r="E18" i="2"/>
  <c r="F55" i="2"/>
  <c r="J17" i="2"/>
  <c r="J12" i="2"/>
  <c r="J96" i="2" s="1"/>
  <c r="E7" i="2"/>
  <c r="E48" i="2" s="1"/>
  <c r="L50" i="1"/>
  <c r="AM50" i="1"/>
  <c r="AM49" i="1"/>
  <c r="L49" i="1"/>
  <c r="AM47" i="1"/>
  <c r="L47" i="1"/>
  <c r="L45" i="1"/>
  <c r="L44" i="1"/>
  <c r="J381" i="2"/>
  <c r="BK367" i="2"/>
  <c r="J505" i="2"/>
  <c r="J140" i="3"/>
  <c r="BK192" i="4"/>
  <c r="J214" i="6"/>
  <c r="J598" i="2"/>
  <c r="BK256" i="4"/>
  <c r="J182" i="6"/>
  <c r="BK469" i="2"/>
  <c r="BK184" i="3"/>
  <c r="BK208" i="4"/>
  <c r="BK170" i="6"/>
  <c r="BK101" i="7"/>
  <c r="J281" i="2"/>
  <c r="BK168" i="3"/>
  <c r="BK262" i="4"/>
  <c r="J150" i="6"/>
  <c r="J129" i="7"/>
  <c r="BK473" i="2"/>
  <c r="J355" i="2"/>
  <c r="BK633" i="2"/>
  <c r="BK147" i="3"/>
  <c r="J127" i="3"/>
  <c r="BK142" i="4"/>
  <c r="J162" i="6"/>
  <c r="BK176" i="6"/>
  <c r="J657" i="2"/>
  <c r="J628" i="2"/>
  <c r="J129" i="3"/>
  <c r="J192" i="4"/>
  <c r="J130" i="6"/>
  <c r="BK455" i="2"/>
  <c r="J164" i="2"/>
  <c r="BK706" i="2"/>
  <c r="BK145" i="3"/>
  <c r="J208" i="4"/>
  <c r="BK107" i="6"/>
  <c r="J347" i="2"/>
  <c r="BK438" i="2"/>
  <c r="J161" i="4"/>
  <c r="BK172" i="6"/>
  <c r="J706" i="2"/>
  <c r="J110" i="2"/>
  <c r="J266" i="2"/>
  <c r="J425" i="2"/>
  <c r="BK225" i="2"/>
  <c r="BK151" i="3"/>
  <c r="BK132" i="4"/>
  <c r="BK196" i="4"/>
  <c r="J107" i="6"/>
  <c r="BK337" i="2"/>
  <c r="BK386" i="2"/>
  <c r="J149" i="4"/>
  <c r="J104" i="5"/>
  <c r="J116" i="5"/>
  <c r="BK204" i="6"/>
  <c r="BK657" i="2"/>
  <c r="J85" i="5"/>
  <c r="BK206" i="6"/>
  <c r="J107" i="7"/>
  <c r="J699" i="2"/>
  <c r="BK644" i="2"/>
  <c r="J145" i="3"/>
  <c r="BK106" i="4"/>
  <c r="J174" i="4"/>
  <c r="J174" i="6"/>
  <c r="J116" i="7"/>
  <c r="BK699" i="2"/>
  <c r="J205" i="2"/>
  <c r="J162" i="3"/>
  <c r="J97" i="3"/>
  <c r="BK95" i="6"/>
  <c r="BK395" i="2"/>
  <c r="BK660" i="2"/>
  <c r="BK123" i="6"/>
  <c r="BK487" i="2"/>
  <c r="BK117" i="3"/>
  <c r="J98" i="4"/>
  <c r="BK210" i="4"/>
  <c r="J144" i="6"/>
  <c r="BK184" i="6"/>
  <c r="BK493" i="2"/>
  <c r="BK123" i="3"/>
  <c r="J236" i="4"/>
  <c r="BK185" i="4"/>
  <c r="BK196" i="6"/>
  <c r="BK433" i="2"/>
  <c r="J677" i="2"/>
  <c r="BK169" i="2"/>
  <c r="BK125" i="3"/>
  <c r="BK179" i="3"/>
  <c r="BK149" i="4"/>
  <c r="J89" i="4"/>
  <c r="BK134" i="7"/>
  <c r="BK230" i="2"/>
  <c r="J123" i="3"/>
  <c r="BK166" i="4"/>
  <c r="J233" i="4"/>
  <c r="BK120" i="7"/>
  <c r="BK305" i="2"/>
  <c r="J294" i="2"/>
  <c r="J158" i="3"/>
  <c r="J210" i="4"/>
  <c r="J172" i="6"/>
  <c r="BK107" i="7"/>
  <c r="BK126" i="2"/>
  <c r="J150" i="2"/>
  <c r="J148" i="6"/>
  <c r="J192" i="6"/>
  <c r="J553" i="2"/>
  <c r="BK553" i="2"/>
  <c r="J477" i="2"/>
  <c r="J459" i="2"/>
  <c r="BK444" i="2"/>
  <c r="BK377" i="2"/>
  <c r="J284" i="2"/>
  <c r="J131" i="3"/>
  <c r="BK174" i="4"/>
  <c r="J95" i="6"/>
  <c r="J119" i="6"/>
  <c r="J137" i="7"/>
  <c r="BK702" i="2"/>
  <c r="J243" i="2"/>
  <c r="BK85" i="5"/>
  <c r="J206" i="6"/>
  <c r="BK188" i="6"/>
  <c r="J714" i="2"/>
  <c r="J683" i="2"/>
  <c r="J315" i="2"/>
  <c r="J100" i="6"/>
  <c r="BK602" i="2"/>
  <c r="BK693" i="2"/>
  <c r="BK164" i="2"/>
  <c r="BK508" i="2"/>
  <c r="J105" i="3"/>
  <c r="BK154" i="6"/>
  <c r="BK615" i="2"/>
  <c r="J647" i="2"/>
  <c r="BK651" i="2"/>
  <c r="BK177" i="3"/>
  <c r="BK241" i="4"/>
  <c r="BK89" i="7"/>
  <c r="BK370" i="2"/>
  <c r="J154" i="6"/>
  <c r="BK414" i="2"/>
  <c r="J137" i="4"/>
  <c r="J218" i="6"/>
  <c r="J258" i="2"/>
  <c r="BK110" i="2"/>
  <c r="BK133" i="3"/>
  <c r="J127" i="4"/>
  <c r="J202" i="6"/>
  <c r="J113" i="7"/>
  <c r="J581" i="2"/>
  <c r="BK159" i="2"/>
  <c r="BK243" i="2"/>
  <c r="J524" i="2"/>
  <c r="J111" i="3"/>
  <c r="J153" i="3"/>
  <c r="BK161" i="4"/>
  <c r="J122" i="4"/>
  <c r="J103" i="6"/>
  <c r="J104" i="7"/>
  <c r="BK235" i="2"/>
  <c r="J212" i="2"/>
  <c r="J113" i="3"/>
  <c r="J256" i="4"/>
  <c r="BK186" i="6"/>
  <c r="J248" i="2"/>
  <c r="J664" i="2"/>
  <c r="BK200" i="2"/>
  <c r="BK140" i="3"/>
  <c r="BK143" i="3"/>
  <c r="J215" i="4"/>
  <c r="J90" i="6"/>
  <c r="J619" i="2"/>
  <c r="J209" i="2"/>
  <c r="J259" i="4"/>
  <c r="BK208" i="6"/>
  <c r="BK419" i="2"/>
  <c r="BK315" i="2"/>
  <c r="J702" i="2"/>
  <c r="J225" i="2"/>
  <c r="BK641" i="2"/>
  <c r="BK594" i="2"/>
  <c r="BK347" i="2"/>
  <c r="J171" i="3"/>
  <c r="BK186" i="3"/>
  <c r="BK236" i="4"/>
  <c r="BK152" i="6"/>
  <c r="BK156" i="6"/>
  <c r="BK677" i="2"/>
  <c r="J568" i="2"/>
  <c r="J113" i="4"/>
  <c r="J118" i="5"/>
  <c r="BK123" i="5"/>
  <c r="J91" i="5"/>
  <c r="BK275" i="2"/>
  <c r="BK451" i="2"/>
  <c r="J407" i="2"/>
  <c r="J125" i="3"/>
  <c r="BK130" i="6"/>
  <c r="BK696" i="2"/>
  <c r="BK160" i="6"/>
  <c r="AS54" i="1"/>
  <c r="BK94" i="7"/>
  <c r="J109" i="3"/>
  <c r="BK168" i="6"/>
  <c r="BK638" i="2"/>
  <c r="BK664" i="2"/>
  <c r="J560" i="2"/>
  <c r="BK119" i="3"/>
  <c r="J182" i="4"/>
  <c r="BK162" i="6"/>
  <c r="J305" i="2"/>
  <c r="BK160" i="3"/>
  <c r="J123" i="6"/>
  <c r="J344" i="2"/>
  <c r="BK623" i="2"/>
  <c r="BK174" i="3"/>
  <c r="BK220" i="4"/>
  <c r="J140" i="7"/>
  <c r="BK328" i="2"/>
  <c r="BK116" i="7"/>
  <c r="BK233" i="4"/>
  <c r="BK113" i="7"/>
  <c r="BK189" i="2"/>
  <c r="BK281" i="2"/>
  <c r="BK218" i="2"/>
  <c r="J168" i="3"/>
  <c r="J512" i="2"/>
  <c r="BK425" i="2"/>
  <c r="J147" i="2"/>
  <c r="J179" i="3"/>
  <c r="J93" i="4"/>
  <c r="BK140" i="7"/>
  <c r="BK512" i="2"/>
  <c r="BK246" i="4"/>
  <c r="J134" i="7"/>
  <c r="BK115" i="3"/>
  <c r="BK138" i="3"/>
  <c r="BK122" i="4"/>
  <c r="J134" i="6"/>
  <c r="J121" i="2"/>
  <c r="J100" i="3"/>
  <c r="J248" i="4"/>
  <c r="J186" i="6"/>
  <c r="J169" i="2"/>
  <c r="BK255" i="2"/>
  <c r="J263" i="2"/>
  <c r="BK113" i="3"/>
  <c r="J180" i="4"/>
  <c r="BK248" i="4"/>
  <c r="BK192" i="6"/>
  <c r="BK477" i="2"/>
  <c r="J275" i="2"/>
  <c r="BK109" i="3"/>
  <c r="J253" i="4"/>
  <c r="BK218" i="6"/>
  <c r="BK116" i="2"/>
  <c r="BK505" i="2"/>
  <c r="J556" i="2"/>
  <c r="BK158" i="3"/>
  <c r="BK113" i="4"/>
  <c r="J147" i="7"/>
  <c r="BK140" i="2"/>
  <c r="BK521" i="2"/>
  <c r="BK184" i="2"/>
  <c r="J200" i="6"/>
  <c r="J644" i="2"/>
  <c r="BK399" i="2"/>
  <c r="J402" i="2"/>
  <c r="BK355" i="2"/>
  <c r="BK182" i="3"/>
  <c r="BK97" i="3"/>
  <c r="J176" i="4"/>
  <c r="BK152" i="4"/>
  <c r="J190" i="6"/>
  <c r="J110" i="7"/>
  <c r="J230" i="2"/>
  <c r="BK679" i="2"/>
  <c r="J267" i="4"/>
  <c r="J88" i="5"/>
  <c r="J208" i="6"/>
  <c r="J120" i="7"/>
  <c r="J154" i="2"/>
  <c r="J528" i="2"/>
  <c r="J196" i="2"/>
  <c r="J160" i="6"/>
  <c r="J675" i="2"/>
  <c r="BK381" i="2"/>
  <c r="J328" i="2"/>
  <c r="BK107" i="3"/>
  <c r="BK180" i="4"/>
  <c r="BK103" i="4"/>
  <c r="BK202" i="6"/>
  <c r="BK294" i="2"/>
  <c r="J192" i="2"/>
  <c r="J166" i="4"/>
  <c r="BK90" i="6"/>
  <c r="BK670" i="2"/>
  <c r="J205" i="4"/>
  <c r="BK112" i="6"/>
  <c r="BK587" i="2"/>
  <c r="BK100" i="3"/>
  <c r="J220" i="4"/>
  <c r="BK150" i="6"/>
  <c r="J615" i="2"/>
  <c r="J182" i="3"/>
  <c r="J262" i="4"/>
  <c r="J151" i="7"/>
  <c r="BK647" i="2"/>
  <c r="BK575" i="2"/>
  <c r="J501" i="2"/>
  <c r="J115" i="3"/>
  <c r="J177" i="3"/>
  <c r="BK158" i="6"/>
  <c r="BK123" i="7"/>
  <c r="BK322" i="2"/>
  <c r="J521" i="2"/>
  <c r="BK129" i="3"/>
  <c r="BK176" i="4"/>
  <c r="BK144" i="6"/>
  <c r="BK501" i="2"/>
  <c r="BK675" i="2"/>
  <c r="J444" i="2"/>
  <c r="BK248" i="2"/>
  <c r="BK171" i="3"/>
  <c r="J120" i="5"/>
  <c r="J141" i="6"/>
  <c r="BK685" i="2"/>
  <c r="J414" i="2"/>
  <c r="BK459" i="2"/>
  <c r="BK96" i="5"/>
  <c r="BK147" i="7"/>
  <c r="J587" i="2"/>
  <c r="J594" i="2"/>
  <c r="BK363" i="2"/>
  <c r="BK134" i="2"/>
  <c r="J395" i="2"/>
  <c r="J331" i="2"/>
  <c r="BK127" i="3"/>
  <c r="BK166" i="3"/>
  <c r="BK259" i="4"/>
  <c r="BK116" i="5"/>
  <c r="J433" i="2"/>
  <c r="BK481" i="2"/>
  <c r="J144" i="4"/>
  <c r="BK91" i="5"/>
  <c r="BK118" i="5"/>
  <c r="BK182" i="6"/>
  <c r="BK581" i="2"/>
  <c r="J377" i="2"/>
  <c r="J198" i="6"/>
  <c r="J220" i="6"/>
  <c r="J722" i="2"/>
  <c r="BK654" i="2"/>
  <c r="J184" i="2"/>
  <c r="J133" i="3"/>
  <c r="BK157" i="4"/>
  <c r="BK127" i="4"/>
  <c r="J158" i="6"/>
  <c r="J235" i="2"/>
  <c r="BK722" i="2"/>
  <c r="J289" i="2"/>
  <c r="BK131" i="3"/>
  <c r="J201" i="4"/>
  <c r="J633" i="2"/>
  <c r="J548" i="2"/>
  <c r="J96" i="5"/>
  <c r="J107" i="5"/>
  <c r="BK119" i="6"/>
  <c r="J666" i="2"/>
  <c r="J270" i="2"/>
  <c r="J194" i="6"/>
  <c r="J126" i="7"/>
  <c r="J322" i="2"/>
  <c r="BK518" i="2"/>
  <c r="J105" i="2"/>
  <c r="J103" i="4"/>
  <c r="J204" i="6"/>
  <c r="BK151" i="7"/>
  <c r="J497" i="2"/>
  <c r="BK238" i="2"/>
  <c r="BK536" i="2"/>
  <c r="BK153" i="3"/>
  <c r="J185" i="4"/>
  <c r="BK110" i="7"/>
  <c r="BK266" i="2"/>
  <c r="BK215" i="4"/>
  <c r="J123" i="7"/>
  <c r="BK120" i="5"/>
  <c r="J164" i="6"/>
  <c r="BK605" i="2"/>
  <c r="J391" i="2"/>
  <c r="BK121" i="2"/>
  <c r="J623" i="2"/>
  <c r="BK105" i="2"/>
  <c r="J654" i="2"/>
  <c r="J140" i="2"/>
  <c r="J164" i="3"/>
  <c r="BK148" i="6"/>
  <c r="J605" i="2"/>
  <c r="BK179" i="2"/>
  <c r="BK135" i="3"/>
  <c r="J106" i="4"/>
  <c r="BK214" i="6"/>
  <c r="BK591" i="2"/>
  <c r="BK192" i="2"/>
  <c r="J180" i="6"/>
  <c r="BK289" i="2"/>
  <c r="J117" i="3"/>
  <c r="BK116" i="4"/>
  <c r="J156" i="6"/>
  <c r="BK462" i="2"/>
  <c r="J200" i="2"/>
  <c r="J184" i="3"/>
  <c r="BK560" i="2"/>
  <c r="J591" i="2"/>
  <c r="BK105" i="3"/>
  <c r="BK98" i="4"/>
  <c r="BK180" i="6"/>
  <c r="BK144" i="7"/>
  <c r="BK528" i="2"/>
  <c r="J419" i="2"/>
  <c r="J312" i="2"/>
  <c r="J134" i="2"/>
  <c r="J116" i="4"/>
  <c r="BK103" i="6"/>
  <c r="BK556" i="2"/>
  <c r="J670" i="2"/>
  <c r="J142" i="4"/>
  <c r="BK174" i="6"/>
  <c r="J101" i="7"/>
  <c r="J487" i="2"/>
  <c r="J174" i="2"/>
  <c r="J370" i="2"/>
  <c r="BK154" i="2"/>
  <c r="J186" i="3"/>
  <c r="J132" i="4"/>
  <c r="BK126" i="7"/>
  <c r="BK524" i="2"/>
  <c r="BK568" i="2"/>
  <c r="BK196" i="2"/>
  <c r="BK170" i="4"/>
  <c r="BK107" i="5"/>
  <c r="J166" i="6"/>
  <c r="BK220" i="6"/>
  <c r="J94" i="7"/>
  <c r="J438" i="2"/>
  <c r="J481" i="2"/>
  <c r="J218" i="2"/>
  <c r="J508" i="2"/>
  <c r="BK543" i="2"/>
  <c r="BK407" i="2"/>
  <c r="BK548" i="2"/>
  <c r="BK155" i="3"/>
  <c r="J151" i="3"/>
  <c r="BK714" i="2"/>
  <c r="J536" i="2"/>
  <c r="J255" i="2"/>
  <c r="BK164" i="3"/>
  <c r="BK182" i="4"/>
  <c r="BK141" i="6"/>
  <c r="J518" i="2"/>
  <c r="BK134" i="6"/>
  <c r="J144" i="7"/>
  <c r="J298" i="2"/>
  <c r="J119" i="3"/>
  <c r="BK253" i="4"/>
  <c r="J152" i="6"/>
  <c r="BK174" i="2"/>
  <c r="J152" i="4"/>
  <c r="BK178" i="6"/>
  <c r="J337" i="2"/>
  <c r="BK205" i="2"/>
  <c r="BK209" i="2"/>
  <c r="J166" i="3"/>
  <c r="BK205" i="4"/>
  <c r="BK144" i="4"/>
  <c r="BK100" i="6"/>
  <c r="BK200" i="6"/>
  <c r="J98" i="7"/>
  <c r="BK147" i="2"/>
  <c r="J189" i="2"/>
  <c r="BK162" i="3"/>
  <c r="BK93" i="4"/>
  <c r="BK619" i="2"/>
  <c r="J651" i="2"/>
  <c r="BK628" i="2"/>
  <c r="J159" i="2"/>
  <c r="BK497" i="2"/>
  <c r="J174" i="3"/>
  <c r="BK201" i="4"/>
  <c r="BK194" i="6"/>
  <c r="J211" i="6"/>
  <c r="J575" i="2"/>
  <c r="J638" i="2"/>
  <c r="BK298" i="2"/>
  <c r="J223" i="4"/>
  <c r="J196" i="6"/>
  <c r="J238" i="2"/>
  <c r="J465" i="2"/>
  <c r="BK465" i="2"/>
  <c r="J451" i="2"/>
  <c r="BK391" i="2"/>
  <c r="BK344" i="2"/>
  <c r="J155" i="3"/>
  <c r="J246" i="4"/>
  <c r="J168" i="6"/>
  <c r="BK137" i="7"/>
  <c r="J641" i="2"/>
  <c r="J367" i="2"/>
  <c r="J660" i="2"/>
  <c r="BK88" i="5"/>
  <c r="J123" i="5"/>
  <c r="BK104" i="5"/>
  <c r="BK166" i="6"/>
  <c r="BK129" i="7"/>
  <c r="J493" i="2"/>
  <c r="J685" i="2"/>
  <c r="J188" i="6"/>
  <c r="BK402" i="2"/>
  <c r="BK284" i="2"/>
  <c r="BK263" i="2"/>
  <c r="BK598" i="2"/>
  <c r="BK150" i="2"/>
  <c r="BK172" i="4"/>
  <c r="J170" i="6"/>
  <c r="BK683" i="2"/>
  <c r="J602" i="2"/>
  <c r="J135" i="3"/>
  <c r="BK137" i="4"/>
  <c r="BK198" i="6"/>
  <c r="J179" i="2"/>
  <c r="BK331" i="2"/>
  <c r="BK164" i="6"/>
  <c r="J693" i="2"/>
  <c r="J149" i="3"/>
  <c r="J170" i="4"/>
  <c r="BK223" i="4"/>
  <c r="BK190" i="6"/>
  <c r="J543" i="2"/>
  <c r="J143" i="3"/>
  <c r="J241" i="4"/>
  <c r="J178" i="6"/>
  <c r="J112" i="6"/>
  <c r="BK98" i="7"/>
  <c r="J363" i="2"/>
  <c r="J469" i="2"/>
  <c r="J116" i="2"/>
  <c r="BK149" i="3"/>
  <c r="BK267" i="4"/>
  <c r="BK211" i="6"/>
  <c r="BK270" i="2"/>
  <c r="J399" i="2"/>
  <c r="J126" i="2"/>
  <c r="BK111" i="3"/>
  <c r="J172" i="4"/>
  <c r="BK104" i="7"/>
  <c r="J696" i="2"/>
  <c r="BK212" i="2"/>
  <c r="J147" i="3"/>
  <c r="J138" i="3"/>
  <c r="J196" i="4"/>
  <c r="J176" i="6"/>
  <c r="J473" i="2"/>
  <c r="BK312" i="2"/>
  <c r="J157" i="4"/>
  <c r="J89" i="7"/>
  <c r="J679" i="2"/>
  <c r="BK666" i="2"/>
  <c r="J455" i="2"/>
  <c r="J386" i="2"/>
  <c r="J160" i="3"/>
  <c r="J107" i="3"/>
  <c r="BK89" i="4"/>
  <c r="J184" i="6"/>
  <c r="J462" i="2"/>
  <c r="BK258" i="2"/>
  <c r="F34" i="2" l="1"/>
  <c r="R119" i="7"/>
  <c r="R104" i="2"/>
  <c r="T242" i="2"/>
  <c r="P390" i="2"/>
  <c r="P559" i="2"/>
  <c r="R650" i="2"/>
  <c r="BK96" i="3"/>
  <c r="J96" i="3" s="1"/>
  <c r="J62" i="3" s="1"/>
  <c r="BK122" i="3"/>
  <c r="J122" i="3"/>
  <c r="J66" i="3" s="1"/>
  <c r="R157" i="3"/>
  <c r="BK176" i="3"/>
  <c r="J176" i="3" s="1"/>
  <c r="J72" i="3" s="1"/>
  <c r="T169" i="4"/>
  <c r="P84" i="5"/>
  <c r="P83" i="5" s="1"/>
  <c r="P82" i="5" s="1"/>
  <c r="AU58" i="1" s="1"/>
  <c r="BK129" i="6"/>
  <c r="J129" i="6"/>
  <c r="J63" i="6" s="1"/>
  <c r="T129" i="6"/>
  <c r="BK104" i="3"/>
  <c r="J104" i="3" s="1"/>
  <c r="J64" i="3" s="1"/>
  <c r="P142" i="3"/>
  <c r="T181" i="3"/>
  <c r="T88" i="4"/>
  <c r="P131" i="4"/>
  <c r="P143" i="6"/>
  <c r="P139" i="6" s="1"/>
  <c r="T158" i="2"/>
  <c r="R217" i="2"/>
  <c r="P406" i="2"/>
  <c r="R527" i="2"/>
  <c r="P669" i="2"/>
  <c r="T122" i="3"/>
  <c r="R137" i="3"/>
  <c r="R169" i="4"/>
  <c r="T288" i="2"/>
  <c r="T390" i="2"/>
  <c r="R468" i="2"/>
  <c r="BK622" i="2"/>
  <c r="J622" i="2"/>
  <c r="J76" i="2" s="1"/>
  <c r="T650" i="2"/>
  <c r="R122" i="3"/>
  <c r="P157" i="3"/>
  <c r="R158" i="2"/>
  <c r="P242" i="2"/>
  <c r="R406" i="2"/>
  <c r="BK527" i="2"/>
  <c r="J527" i="2" s="1"/>
  <c r="J74" i="2" s="1"/>
  <c r="R622" i="2"/>
  <c r="P663" i="2"/>
  <c r="T160" i="4"/>
  <c r="T143" i="6"/>
  <c r="T139" i="6"/>
  <c r="R288" i="2"/>
  <c r="R390" i="2"/>
  <c r="R559" i="2"/>
  <c r="BK650" i="2"/>
  <c r="J650" i="2" s="1"/>
  <c r="J77" i="2" s="1"/>
  <c r="T663" i="2"/>
  <c r="P104" i="3"/>
  <c r="P103" i="3"/>
  <c r="BK142" i="3"/>
  <c r="J142" i="3" s="1"/>
  <c r="J68" i="3" s="1"/>
  <c r="P176" i="3"/>
  <c r="BK169" i="4"/>
  <c r="J169" i="4" s="1"/>
  <c r="J65" i="4" s="1"/>
  <c r="T84" i="5"/>
  <c r="T83" i="5" s="1"/>
  <c r="T82" i="5" s="1"/>
  <c r="R143" i="6"/>
  <c r="R139" i="6"/>
  <c r="P104" i="2"/>
  <c r="BK217" i="2"/>
  <c r="J217" i="2"/>
  <c r="J63" i="2"/>
  <c r="T217" i="2"/>
  <c r="BK406" i="2"/>
  <c r="J406" i="2"/>
  <c r="J72" i="2" s="1"/>
  <c r="T559" i="2"/>
  <c r="P650" i="2"/>
  <c r="T104" i="3"/>
  <c r="T103" i="3"/>
  <c r="P137" i="3"/>
  <c r="R176" i="3"/>
  <c r="BK88" i="4"/>
  <c r="T131" i="4"/>
  <c r="P89" i="6"/>
  <c r="R129" i="6"/>
  <c r="BK104" i="2"/>
  <c r="J104" i="2" s="1"/>
  <c r="J61" i="2" s="1"/>
  <c r="BK288" i="2"/>
  <c r="BK103" i="2" s="1"/>
  <c r="BK390" i="2"/>
  <c r="J390" i="2" s="1"/>
  <c r="J68" i="2" s="1"/>
  <c r="T468" i="2"/>
  <c r="P622" i="2"/>
  <c r="BK663" i="2"/>
  <c r="J663" i="2"/>
  <c r="J78" i="2" s="1"/>
  <c r="R96" i="3"/>
  <c r="BK137" i="3"/>
  <c r="J137" i="3" s="1"/>
  <c r="J67" i="3" s="1"/>
  <c r="T137" i="3"/>
  <c r="T176" i="3"/>
  <c r="BK131" i="4"/>
  <c r="J131" i="4" s="1"/>
  <c r="J63" i="4" s="1"/>
  <c r="P160" i="4"/>
  <c r="BK84" i="5"/>
  <c r="BK89" i="6"/>
  <c r="J89" i="6" s="1"/>
  <c r="J61" i="6" s="1"/>
  <c r="P129" i="6"/>
  <c r="BK143" i="6"/>
  <c r="J143" i="6" s="1"/>
  <c r="J67" i="6" s="1"/>
  <c r="P93" i="7"/>
  <c r="P288" i="2"/>
  <c r="BK559" i="2"/>
  <c r="J559" i="2" s="1"/>
  <c r="J75" i="2" s="1"/>
  <c r="T669" i="2"/>
  <c r="T96" i="3"/>
  <c r="R142" i="3"/>
  <c r="P181" i="3"/>
  <c r="R88" i="4"/>
  <c r="BK160" i="4"/>
  <c r="J160" i="4" s="1"/>
  <c r="J64" i="4" s="1"/>
  <c r="R89" i="6"/>
  <c r="R88" i="6" s="1"/>
  <c r="R87" i="6" s="1"/>
  <c r="BK119" i="7"/>
  <c r="J119" i="7" s="1"/>
  <c r="J64" i="7" s="1"/>
  <c r="T104" i="2"/>
  <c r="T103" i="2" s="1"/>
  <c r="R242" i="2"/>
  <c r="BK468" i="2"/>
  <c r="J468" i="2" s="1"/>
  <c r="J73" i="2" s="1"/>
  <c r="P527" i="2"/>
  <c r="T622" i="2"/>
  <c r="R663" i="2"/>
  <c r="R104" i="3"/>
  <c r="R103" i="3" s="1"/>
  <c r="BK157" i="3"/>
  <c r="J157" i="3"/>
  <c r="J69" i="3" s="1"/>
  <c r="P88" i="4"/>
  <c r="R160" i="4"/>
  <c r="T89" i="6"/>
  <c r="T88" i="6"/>
  <c r="T87" i="6"/>
  <c r="R93" i="7"/>
  <c r="P158" i="2"/>
  <c r="P217" i="2"/>
  <c r="P468" i="2"/>
  <c r="BK669" i="2"/>
  <c r="J669" i="2"/>
  <c r="J79" i="2" s="1"/>
  <c r="P96" i="3"/>
  <c r="T142" i="3"/>
  <c r="BK181" i="3"/>
  <c r="J181" i="3"/>
  <c r="J73" i="3"/>
  <c r="R131" i="4"/>
  <c r="BK158" i="2"/>
  <c r="J158" i="2"/>
  <c r="J62" i="2" s="1"/>
  <c r="BK242" i="2"/>
  <c r="J242" i="2"/>
  <c r="J64" i="2" s="1"/>
  <c r="T406" i="2"/>
  <c r="T405" i="2" s="1"/>
  <c r="T527" i="2"/>
  <c r="R669" i="2"/>
  <c r="P122" i="3"/>
  <c r="P121" i="3" s="1"/>
  <c r="T157" i="3"/>
  <c r="R181" i="3"/>
  <c r="P169" i="4"/>
  <c r="R84" i="5"/>
  <c r="R83" i="5"/>
  <c r="R82" i="5" s="1"/>
  <c r="BK93" i="7"/>
  <c r="J93" i="7" s="1"/>
  <c r="J63" i="7" s="1"/>
  <c r="T93" i="7"/>
  <c r="P119" i="7"/>
  <c r="T119" i="7"/>
  <c r="BK143" i="7"/>
  <c r="J143" i="7"/>
  <c r="J65" i="7" s="1"/>
  <c r="P143" i="7"/>
  <c r="R143" i="7"/>
  <c r="T143" i="7"/>
  <c r="BK140" i="6"/>
  <c r="BK139" i="6" s="1"/>
  <c r="J139" i="6" s="1"/>
  <c r="J65" i="6" s="1"/>
  <c r="BK173" i="3"/>
  <c r="J173" i="3"/>
  <c r="J71" i="3" s="1"/>
  <c r="BK401" i="2"/>
  <c r="J401" i="2" s="1"/>
  <c r="J70" i="2" s="1"/>
  <c r="BK713" i="2"/>
  <c r="J713" i="2" s="1"/>
  <c r="J81" i="2" s="1"/>
  <c r="BK126" i="4"/>
  <c r="J126" i="4" s="1"/>
  <c r="J62" i="4" s="1"/>
  <c r="BK88" i="7"/>
  <c r="BK87" i="7" s="1"/>
  <c r="BK705" i="2"/>
  <c r="J705" i="2"/>
  <c r="J80" i="2" s="1"/>
  <c r="BK170" i="3"/>
  <c r="J170" i="3"/>
  <c r="J70" i="3" s="1"/>
  <c r="BK122" i="6"/>
  <c r="J122" i="6" s="1"/>
  <c r="J62" i="6" s="1"/>
  <c r="BK385" i="2"/>
  <c r="J385" i="2"/>
  <c r="J67" i="2" s="1"/>
  <c r="BK398" i="2"/>
  <c r="J398" i="2"/>
  <c r="J69" i="2" s="1"/>
  <c r="BK266" i="4"/>
  <c r="J266" i="4"/>
  <c r="J66" i="4" s="1"/>
  <c r="BK721" i="2"/>
  <c r="J721" i="2" s="1"/>
  <c r="J82" i="2" s="1"/>
  <c r="BK380" i="2"/>
  <c r="J380" i="2"/>
  <c r="J66" i="2" s="1"/>
  <c r="BK122" i="5"/>
  <c r="J122" i="5"/>
  <c r="J62" i="5" s="1"/>
  <c r="BK150" i="7"/>
  <c r="J150" i="7"/>
  <c r="J66" i="7" s="1"/>
  <c r="J52" i="7"/>
  <c r="BE104" i="7"/>
  <c r="BE116" i="7"/>
  <c r="BE137" i="7"/>
  <c r="E76" i="7"/>
  <c r="BE126" i="7"/>
  <c r="BE140" i="7"/>
  <c r="BE144" i="7"/>
  <c r="F55" i="7"/>
  <c r="BE107" i="7"/>
  <c r="BE110" i="7"/>
  <c r="BE147" i="7"/>
  <c r="BE151" i="7"/>
  <c r="BE98" i="7"/>
  <c r="BE101" i="7"/>
  <c r="BE89" i="7"/>
  <c r="BE120" i="7"/>
  <c r="BE113" i="7"/>
  <c r="BE94" i="7"/>
  <c r="BE123" i="7"/>
  <c r="BE134" i="7"/>
  <c r="BE129" i="7"/>
  <c r="J52" i="6"/>
  <c r="BE95" i="6"/>
  <c r="BE112" i="6"/>
  <c r="BE141" i="6"/>
  <c r="BE194" i="6"/>
  <c r="BE200" i="6"/>
  <c r="BE178" i="6"/>
  <c r="BE190" i="6"/>
  <c r="BE202" i="6"/>
  <c r="BE211" i="6"/>
  <c r="BE214" i="6"/>
  <c r="E48" i="6"/>
  <c r="BE107" i="6"/>
  <c r="BE158" i="6"/>
  <c r="BE174" i="6"/>
  <c r="BE192" i="6"/>
  <c r="BE130" i="6"/>
  <c r="BE164" i="6"/>
  <c r="BE180" i="6"/>
  <c r="BE196" i="6"/>
  <c r="BE206" i="6"/>
  <c r="BE150" i="6"/>
  <c r="BE166" i="6"/>
  <c r="BE198" i="6"/>
  <c r="BE218" i="6"/>
  <c r="BE220" i="6"/>
  <c r="BE119" i="6"/>
  <c r="BE144" i="6"/>
  <c r="BE162" i="6"/>
  <c r="BE186" i="6"/>
  <c r="J84" i="5"/>
  <c r="J61" i="5" s="1"/>
  <c r="BE103" i="6"/>
  <c r="BE123" i="6"/>
  <c r="BE154" i="6"/>
  <c r="BE188" i="6"/>
  <c r="F55" i="6"/>
  <c r="BE152" i="6"/>
  <c r="BE160" i="6"/>
  <c r="BE172" i="6"/>
  <c r="BE176" i="6"/>
  <c r="BE182" i="6"/>
  <c r="BE168" i="6"/>
  <c r="BE184" i="6"/>
  <c r="BE204" i="6"/>
  <c r="BE156" i="6"/>
  <c r="BE170" i="6"/>
  <c r="BE90" i="6"/>
  <c r="BE148" i="6"/>
  <c r="BE100" i="6"/>
  <c r="BE134" i="6"/>
  <c r="BE208" i="6"/>
  <c r="J52" i="5"/>
  <c r="F79" i="5"/>
  <c r="BE116" i="5"/>
  <c r="J88" i="4"/>
  <c r="J61" i="4"/>
  <c r="BE85" i="5"/>
  <c r="BE120" i="5"/>
  <c r="BE123" i="5"/>
  <c r="BE118" i="5"/>
  <c r="BE88" i="5"/>
  <c r="BE91" i="5"/>
  <c r="BE104" i="5"/>
  <c r="BE107" i="5"/>
  <c r="E72" i="5"/>
  <c r="BE96" i="5"/>
  <c r="BE98" i="4"/>
  <c r="BE113" i="4"/>
  <c r="BE127" i="4"/>
  <c r="BE152" i="4"/>
  <c r="BE161" i="4"/>
  <c r="BE103" i="4"/>
  <c r="BE248" i="4"/>
  <c r="BE132" i="4"/>
  <c r="BE142" i="4"/>
  <c r="BE256" i="4"/>
  <c r="BE137" i="4"/>
  <c r="BE174" i="4"/>
  <c r="BE192" i="4"/>
  <c r="BE220" i="4"/>
  <c r="BE253" i="4"/>
  <c r="BE262" i="4"/>
  <c r="F55" i="4"/>
  <c r="BE149" i="4"/>
  <c r="BE170" i="4"/>
  <c r="BE201" i="4"/>
  <c r="BE215" i="4"/>
  <c r="BE233" i="4"/>
  <c r="BK103" i="3"/>
  <c r="J103" i="3"/>
  <c r="J63" i="3" s="1"/>
  <c r="BK121" i="3"/>
  <c r="J121" i="3" s="1"/>
  <c r="J65" i="3" s="1"/>
  <c r="BE185" i="4"/>
  <c r="BE223" i="4"/>
  <c r="BE246" i="4"/>
  <c r="BE259" i="4"/>
  <c r="BE267" i="4"/>
  <c r="BE176" i="4"/>
  <c r="BE196" i="4"/>
  <c r="BE241" i="4"/>
  <c r="BE93" i="4"/>
  <c r="BE144" i="4"/>
  <c r="BE166" i="4"/>
  <c r="BE236" i="4"/>
  <c r="J52" i="4"/>
  <c r="BE89" i="4"/>
  <c r="BE106" i="4"/>
  <c r="BE172" i="4"/>
  <c r="BE210" i="4"/>
  <c r="E76" i="4"/>
  <c r="BE116" i="4"/>
  <c r="BE157" i="4"/>
  <c r="BE180" i="4"/>
  <c r="BE122" i="4"/>
  <c r="BE205" i="4"/>
  <c r="BE182" i="4"/>
  <c r="BE208" i="4"/>
  <c r="J52" i="3"/>
  <c r="BE100" i="3"/>
  <c r="BE107" i="3"/>
  <c r="BE119" i="3"/>
  <c r="BE153" i="3"/>
  <c r="BE125" i="3"/>
  <c r="BE127" i="3"/>
  <c r="BE133" i="3"/>
  <c r="BE147" i="3"/>
  <c r="BE164" i="3"/>
  <c r="E83" i="3"/>
  <c r="BE111" i="3"/>
  <c r="BE113" i="3"/>
  <c r="BE115" i="3"/>
  <c r="BE123" i="3"/>
  <c r="BE149" i="3"/>
  <c r="BE177" i="3"/>
  <c r="BE182" i="3"/>
  <c r="BE97" i="3"/>
  <c r="BE143" i="3"/>
  <c r="BE166" i="3"/>
  <c r="BE186" i="3"/>
  <c r="BE140" i="3"/>
  <c r="BE171" i="3"/>
  <c r="BE184" i="3"/>
  <c r="BE131" i="3"/>
  <c r="BE145" i="3"/>
  <c r="F55" i="3"/>
  <c r="BE174" i="3"/>
  <c r="BE129" i="3"/>
  <c r="BE158" i="3"/>
  <c r="BE162" i="3"/>
  <c r="BE109" i="3"/>
  <c r="BE117" i="3"/>
  <c r="BE168" i="3"/>
  <c r="BE105" i="3"/>
  <c r="BE135" i="3"/>
  <c r="BE179" i="3"/>
  <c r="BE138" i="3"/>
  <c r="BE151" i="3"/>
  <c r="BE155" i="3"/>
  <c r="BE160" i="3"/>
  <c r="BE126" i="2"/>
  <c r="BE140" i="2"/>
  <c r="BE159" i="2"/>
  <c r="BE196" i="2"/>
  <c r="BE200" i="2"/>
  <c r="BE225" i="2"/>
  <c r="BE238" i="2"/>
  <c r="BE258" i="2"/>
  <c r="BE263" i="2"/>
  <c r="BE270" i="2"/>
  <c r="BE294" i="2"/>
  <c r="BE305" i="2"/>
  <c r="BE312" i="2"/>
  <c r="BE315" i="2"/>
  <c r="BE363" i="2"/>
  <c r="BE395" i="2"/>
  <c r="BE407" i="2"/>
  <c r="BE414" i="2"/>
  <c r="BE433" i="2"/>
  <c r="BE451" i="2"/>
  <c r="BE459" i="2"/>
  <c r="BE469" i="2"/>
  <c r="BE473" i="2"/>
  <c r="BE493" i="2"/>
  <c r="BE512" i="2"/>
  <c r="BE524" i="2"/>
  <c r="BE536" i="2"/>
  <c r="BE560" i="2"/>
  <c r="BE568" i="2"/>
  <c r="BE581" i="2"/>
  <c r="BE587" i="2"/>
  <c r="BE602" i="2"/>
  <c r="BE615" i="2"/>
  <c r="BE619" i="2"/>
  <c r="BE647" i="2"/>
  <c r="BB55" i="1"/>
  <c r="BC55" i="1"/>
  <c r="BE147" i="2"/>
  <c r="BE150" i="2"/>
  <c r="BE179" i="2"/>
  <c r="BE192" i="2"/>
  <c r="BE209" i="2"/>
  <c r="BE212" i="2"/>
  <c r="BE218" i="2"/>
  <c r="BE235" i="2"/>
  <c r="BE255" i="2"/>
  <c r="BE266" i="2"/>
  <c r="BE275" i="2"/>
  <c r="BE344" i="2"/>
  <c r="BE355" i="2"/>
  <c r="BE370" i="2"/>
  <c r="BE419" i="2"/>
  <c r="BE438" i="2"/>
  <c r="BE455" i="2"/>
  <c r="BE465" i="2"/>
  <c r="AW55" i="1"/>
  <c r="E92" i="2"/>
  <c r="BE105" i="2"/>
  <c r="BE116" i="2"/>
  <c r="BE134" i="2"/>
  <c r="BE154" i="2"/>
  <c r="BE169" i="2"/>
  <c r="BE289" i="2"/>
  <c r="BE328" i="2"/>
  <c r="BE337" i="2"/>
  <c r="BE347" i="2"/>
  <c r="BE367" i="2"/>
  <c r="BE381" i="2"/>
  <c r="BE444" i="2"/>
  <c r="BE462" i="2"/>
  <c r="BE497" i="2"/>
  <c r="BE528" i="2"/>
  <c r="BE548" i="2"/>
  <c r="BE594" i="2"/>
  <c r="BE638" i="2"/>
  <c r="BE641" i="2"/>
  <c r="BE651" i="2"/>
  <c r="BE657" i="2"/>
  <c r="BE660" i="2"/>
  <c r="BE664" i="2"/>
  <c r="BE666" i="2"/>
  <c r="BE670" i="2"/>
  <c r="BE675" i="2"/>
  <c r="BE699" i="2"/>
  <c r="BA55" i="1"/>
  <c r="J52" i="2"/>
  <c r="F99" i="2"/>
  <c r="BE121" i="2"/>
  <c r="BE174" i="2"/>
  <c r="BE184" i="2"/>
  <c r="BE189" i="2"/>
  <c r="BE205" i="2"/>
  <c r="BE248" i="2"/>
  <c r="BE281" i="2"/>
  <c r="BE322" i="2"/>
  <c r="BE386" i="2"/>
  <c r="BE402" i="2"/>
  <c r="BE425" i="2"/>
  <c r="BE481" i="2"/>
  <c r="BE487" i="2"/>
  <c r="BE501" i="2"/>
  <c r="BE518" i="2"/>
  <c r="BE521" i="2"/>
  <c r="BE553" i="2"/>
  <c r="BE556" i="2"/>
  <c r="BE605" i="2"/>
  <c r="BE623" i="2"/>
  <c r="BE633" i="2"/>
  <c r="BE644" i="2"/>
  <c r="BE654" i="2"/>
  <c r="BE677" i="2"/>
  <c r="BE679" i="2"/>
  <c r="BE693" i="2"/>
  <c r="BE696" i="2"/>
  <c r="BE702" i="2"/>
  <c r="BE722" i="2"/>
  <c r="BE110" i="2"/>
  <c r="BE164" i="2"/>
  <c r="BE230" i="2"/>
  <c r="BE243" i="2"/>
  <c r="BE284" i="2"/>
  <c r="BE298" i="2"/>
  <c r="BE331" i="2"/>
  <c r="BE377" i="2"/>
  <c r="BE391" i="2"/>
  <c r="BE399" i="2"/>
  <c r="BE477" i="2"/>
  <c r="BE505" i="2"/>
  <c r="BE508" i="2"/>
  <c r="BE543" i="2"/>
  <c r="BE575" i="2"/>
  <c r="BE591" i="2"/>
  <c r="BE598" i="2"/>
  <c r="BE628" i="2"/>
  <c r="BE683" i="2"/>
  <c r="BE685" i="2"/>
  <c r="BE706" i="2"/>
  <c r="BE714" i="2"/>
  <c r="BD55" i="1"/>
  <c r="F36" i="3"/>
  <c r="BC56" i="1"/>
  <c r="F35" i="3"/>
  <c r="BB56" i="1"/>
  <c r="F36" i="4"/>
  <c r="BC57" i="1" s="1"/>
  <c r="J34" i="5"/>
  <c r="AW58" i="1"/>
  <c r="F34" i="7"/>
  <c r="BA60" i="1" s="1"/>
  <c r="F37" i="3"/>
  <c r="BD56" i="1" s="1"/>
  <c r="F37" i="7"/>
  <c r="BD60" i="1"/>
  <c r="F34" i="6"/>
  <c r="BA59" i="1"/>
  <c r="F34" i="5"/>
  <c r="BA58" i="1" s="1"/>
  <c r="F35" i="5"/>
  <c r="BB58" i="1"/>
  <c r="F35" i="7"/>
  <c r="BB60" i="1" s="1"/>
  <c r="F35" i="4"/>
  <c r="BB57" i="1" s="1"/>
  <c r="F37" i="6"/>
  <c r="BD59" i="1"/>
  <c r="F36" i="5"/>
  <c r="BC58" i="1"/>
  <c r="J34" i="6"/>
  <c r="AW59" i="1" s="1"/>
  <c r="J34" i="3"/>
  <c r="AW56" i="1"/>
  <c r="F34" i="4"/>
  <c r="BA57" i="1" s="1"/>
  <c r="F36" i="7"/>
  <c r="BC60" i="1" s="1"/>
  <c r="J34" i="4"/>
  <c r="AW57" i="1"/>
  <c r="F37" i="5"/>
  <c r="BD58" i="1"/>
  <c r="F37" i="4"/>
  <c r="BD57" i="1" s="1"/>
  <c r="F35" i="6"/>
  <c r="BB59" i="1"/>
  <c r="F36" i="6"/>
  <c r="BC59" i="1" s="1"/>
  <c r="J34" i="7"/>
  <c r="AW60" i="1" s="1"/>
  <c r="F34" i="3"/>
  <c r="BA56" i="1"/>
  <c r="J140" i="6" l="1"/>
  <c r="J66" i="6" s="1"/>
  <c r="J288" i="2"/>
  <c r="J65" i="2" s="1"/>
  <c r="BK88" i="6"/>
  <c r="BK87" i="6" s="1"/>
  <c r="J87" i="6" s="1"/>
  <c r="J59" i="6" s="1"/>
  <c r="BK405" i="2"/>
  <c r="J405" i="2" s="1"/>
  <c r="J71" i="2" s="1"/>
  <c r="R405" i="2"/>
  <c r="P103" i="2"/>
  <c r="T102" i="2"/>
  <c r="R92" i="7"/>
  <c r="R86" i="7" s="1"/>
  <c r="P88" i="6"/>
  <c r="P87" i="6"/>
  <c r="AU59" i="1"/>
  <c r="P87" i="4"/>
  <c r="P86" i="4" s="1"/>
  <c r="AU57" i="1" s="1"/>
  <c r="R87" i="4"/>
  <c r="R86" i="4"/>
  <c r="R121" i="3"/>
  <c r="BK83" i="5"/>
  <c r="J83" i="5"/>
  <c r="J60" i="5" s="1"/>
  <c r="R95" i="3"/>
  <c r="R94" i="3"/>
  <c r="R93" i="3"/>
  <c r="T87" i="4"/>
  <c r="T86" i="4" s="1"/>
  <c r="P92" i="7"/>
  <c r="P86" i="7"/>
  <c r="AU60" i="1"/>
  <c r="P95" i="3"/>
  <c r="P94" i="3"/>
  <c r="P93" i="3"/>
  <c r="AU56" i="1" s="1"/>
  <c r="BK87" i="4"/>
  <c r="BK86" i="4"/>
  <c r="J86" i="4"/>
  <c r="J30" i="4" s="1"/>
  <c r="AG57" i="1" s="1"/>
  <c r="P405" i="2"/>
  <c r="T92" i="7"/>
  <c r="T86" i="7"/>
  <c r="T121" i="3"/>
  <c r="T95" i="3"/>
  <c r="T94" i="3" s="1"/>
  <c r="T93" i="3" s="1"/>
  <c r="R103" i="2"/>
  <c r="R102" i="2" s="1"/>
  <c r="BK92" i="7"/>
  <c r="J92" i="7"/>
  <c r="J62" i="7"/>
  <c r="J87" i="7"/>
  <c r="J60" i="7" s="1"/>
  <c r="J88" i="7"/>
  <c r="J61" i="7"/>
  <c r="J88" i="6"/>
  <c r="J60" i="6"/>
  <c r="BK95" i="3"/>
  <c r="J95" i="3"/>
  <c r="J61" i="3" s="1"/>
  <c r="BK102" i="2"/>
  <c r="J102" i="2"/>
  <c r="J59" i="2"/>
  <c r="J103" i="2"/>
  <c r="J60" i="2" s="1"/>
  <c r="BC54" i="1"/>
  <c r="W32" i="1"/>
  <c r="F33" i="5"/>
  <c r="AZ58" i="1"/>
  <c r="BA54" i="1"/>
  <c r="W30" i="1" s="1"/>
  <c r="F33" i="6"/>
  <c r="AZ59" i="1"/>
  <c r="J30" i="6"/>
  <c r="AG59" i="1" s="1"/>
  <c r="J33" i="5"/>
  <c r="AV58" i="1"/>
  <c r="AT58" i="1"/>
  <c r="F33" i="3"/>
  <c r="AZ56" i="1"/>
  <c r="J33" i="7"/>
  <c r="AV60" i="1" s="1"/>
  <c r="AT60" i="1" s="1"/>
  <c r="BD54" i="1"/>
  <c r="W33" i="1"/>
  <c r="F33" i="7"/>
  <c r="AZ60" i="1" s="1"/>
  <c r="F33" i="2"/>
  <c r="AZ55" i="1"/>
  <c r="J33" i="3"/>
  <c r="AV56" i="1" s="1"/>
  <c r="AT56" i="1" s="1"/>
  <c r="BB54" i="1"/>
  <c r="W31" i="1" s="1"/>
  <c r="J33" i="2"/>
  <c r="AV55" i="1" s="1"/>
  <c r="AT55" i="1" s="1"/>
  <c r="J33" i="6"/>
  <c r="AV59" i="1" s="1"/>
  <c r="AT59" i="1" s="1"/>
  <c r="J33" i="4"/>
  <c r="AV57" i="1"/>
  <c r="AT57" i="1" s="1"/>
  <c r="F33" i="4"/>
  <c r="AZ57" i="1" s="1"/>
  <c r="AN57" i="1" l="1"/>
  <c r="P102" i="2"/>
  <c r="AU55" i="1" s="1"/>
  <c r="AU54" i="1" s="1"/>
  <c r="BK86" i="7"/>
  <c r="J86" i="7"/>
  <c r="J59" i="7"/>
  <c r="J59" i="4"/>
  <c r="J87" i="4"/>
  <c r="J60" i="4"/>
  <c r="BK82" i="5"/>
  <c r="J82" i="5"/>
  <c r="J30" i="5" s="1"/>
  <c r="AG58" i="1" s="1"/>
  <c r="AN59" i="1"/>
  <c r="J39" i="6"/>
  <c r="J39" i="4"/>
  <c r="BK94" i="3"/>
  <c r="J94" i="3"/>
  <c r="J60" i="3"/>
  <c r="J30" i="2"/>
  <c r="AG55" i="1" s="1"/>
  <c r="AW54" i="1"/>
  <c r="AK30" i="1"/>
  <c r="AY54" i="1"/>
  <c r="AZ54" i="1"/>
  <c r="W29" i="1" s="1"/>
  <c r="AX54" i="1"/>
  <c r="J39" i="5" l="1"/>
  <c r="J59" i="5"/>
  <c r="BK93" i="3"/>
  <c r="J93" i="3"/>
  <c r="J59" i="3"/>
  <c r="J39" i="2"/>
  <c r="AN55" i="1"/>
  <c r="AN58" i="1"/>
  <c r="AV54" i="1"/>
  <c r="AK29" i="1"/>
  <c r="J30" i="7"/>
  <c r="AG60" i="1"/>
  <c r="J39" i="7" l="1"/>
  <c r="AN60" i="1"/>
  <c r="J30" i="3"/>
  <c r="AG56" i="1" s="1"/>
  <c r="AN56" i="1" s="1"/>
  <c r="AT54" i="1"/>
  <c r="J39" i="3" l="1"/>
  <c r="AG54" i="1"/>
  <c r="AK26" i="1"/>
  <c r="AK35" i="1" l="1"/>
  <c r="AN54" i="1"/>
</calcChain>
</file>

<file path=xl/sharedStrings.xml><?xml version="1.0" encoding="utf-8"?>
<sst xmlns="http://schemas.openxmlformats.org/spreadsheetml/2006/main" count="11024" uniqueCount="1945">
  <si>
    <t>Export Komplet</t>
  </si>
  <si>
    <t>VZ</t>
  </si>
  <si>
    <t>2.0</t>
  </si>
  <si>
    <t>ZAMOK</t>
  </si>
  <si>
    <t>False</t>
  </si>
  <si>
    <t>{4a1e9ea7-8964-45d2-ab77-5241f5455637}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</si>
  <si>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</si>
  <si>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</si>
  <si>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</si>
  <si>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</si>
  <si>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</si>
  <si>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</si>
  <si>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</si>
  <si>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</si>
  <si>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22-25-04-VZ-01-KDPMH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</si>
  <si>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</si>
  <si>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</si>
  <si>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KRÁLŮV DVŮR - Plnící místo HZS</t>
  </si>
  <si>
    <t>KSO:</t>
  </si>
  <si>
    <t/>
  </si>
  <si>
    <t>CC-CZ:</t>
  </si>
  <si>
    <t>Místo:</t>
  </si>
  <si>
    <t>Králův Dvůr</t>
  </si>
  <si>
    <t>Datum:</t>
  </si>
  <si>
    <t>Zadavatel:</t>
  </si>
  <si>
    <t>IČ:</t>
  </si>
  <si>
    <t>Město Králův Dvůr,nám. Míru 139,267 01 Králův Dvůr</t>
  </si>
  <si>
    <t>DIČ:</t>
  </si>
  <si>
    <t>Účastník:</t>
  </si>
  <si>
    <t>Vyplň údaj</t>
  </si>
  <si>
    <t>Projektant:</t>
  </si>
  <si>
    <t>Spektra PRO spol. s r.o.,V Hlinkách 1548,266 01 Be</t>
  </si>
  <si>
    <t>True</t>
  </si>
  <si>
    <t>Zpracovatel:</t>
  </si>
  <si>
    <t>p. Lenka Dejdarová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</si>
  <si>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</si>
  <si>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</si>
  <si>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</si>
  <si>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</si>
  <si>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</si>
  <si>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</si>
  <si>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</si>
  <si>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</si>
  <si>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</si>
  <si>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</si>
  <si>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</si>
  <si>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</si>
  <si>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</si>
  <si>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</si>
  <si>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</si>
  <si>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</si>
  <si>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</si>
  <si>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</si>
  <si>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</si>
  <si>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</si>
  <si>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</si>
  <si>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</si>
  <si>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</si>
  <si>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</si>
  <si>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</si>
  <si>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</si>
  <si>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</si>
  <si>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</si>
  <si>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</si>
  <si>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</si>
  <si>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</si>
  <si>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</si>
  <si>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</si>
  <si>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</si>
  <si>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</si>
  <si>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</si>
  <si>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</si>
  <si>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</si>
  <si>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</si>
  <si>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</si>
  <si>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</si>
  <si>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</si>
  <si>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Vlastní objekt - arch.stavební a konstrukční řešení</t>
  </si>
  <si>
    <t>STA</t>
  </si>
  <si>
    <t>1</t>
  </si>
  <si>
    <t>{74d93fdb-cda8-4e38-a655-3e7c94097719}</t>
  </si>
  <si>
    <t>2</t>
  </si>
  <si>
    <t>02</t>
  </si>
  <si>
    <t>Elektroinstalace</t>
  </si>
  <si>
    <t>{6b34b36c-2116-4067-8b4e-3d195dfad1d4}</t>
  </si>
  <si>
    <t>03a</t>
  </si>
  <si>
    <t>Zpevněné plochy</t>
  </si>
  <si>
    <t>{620259b4-d7c9-4324-be05-2be4d68722ee}</t>
  </si>
  <si>
    <t>03b</t>
  </si>
  <si>
    <t>Sadové úpravy</t>
  </si>
  <si>
    <t>{15657acf-92e8-4f16-a204-38ba0a848a70}</t>
  </si>
  <si>
    <t>04</t>
  </si>
  <si>
    <t>Technologické zařízení</t>
  </si>
  <si>
    <t>{d2476b12-ac23-444b-b10d-1c97fed7fc4c}</t>
  </si>
  <si>
    <t>OST</t>
  </si>
  <si>
    <t>Ostatní náklady stavby</t>
  </si>
  <si>
    <t>{27d14853-78a4-4381-93d3-1ea4322c106c}</t>
  </si>
  <si>
    <t>KRYCÍ LIST SOUPISU PRACÍ</t>
  </si>
  <si>
    <t>Objekt:</t>
  </si>
  <si>
    <t>01 - Vlastní objekt - arch.stavební a konstrukční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</si>
  <si>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</si>
  <si>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</si>
  <si>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</si>
  <si>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</si>
  <si>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</si>
  <si>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</si>
  <si>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</si>
  <si>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</si>
  <si>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</si>
  <si>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</si>
  <si>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</si>
  <si>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</si>
  <si>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95 - Různé dokončovací konstrukce a práce pozemních staveb</t>
  </si>
  <si>
    <t xml:space="preserve">    99 - Přesun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</si>
  <si>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</si>
  <si>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</si>
  <si>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</si>
  <si>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</si>
  <si>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</si>
  <si>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</si>
  <si>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</si>
  <si>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</si>
  <si>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</si>
  <si>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</si>
  <si>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</si>
  <si>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</si>
  <si>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</si>
  <si>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</si>
  <si>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</si>
  <si>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</si>
  <si>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</si>
  <si>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</si>
  <si>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</si>
  <si>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</si>
  <si>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</si>
  <si>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</si>
  <si>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</si>
  <si>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</si>
  <si>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</si>
  <si>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</si>
  <si>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</si>
  <si>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</si>
  <si>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</si>
  <si>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</si>
  <si>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</si>
  <si>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121151105</t>
  </si>
  <si>
    <t>Sejmutí ornice plochy do 100 m2 tl vrstvy přes 250 do 300 mm strojně</t>
  </si>
  <si>
    <t>m2</t>
  </si>
  <si>
    <t>CS ÚRS 2025 01</t>
  </si>
  <si>
    <t>4</t>
  </si>
  <si>
    <t>-1177019500</t>
  </si>
  <si>
    <t>PP</t>
  </si>
  <si>
    <t>Sejmutí ornice strojně při souvislé ploše do 100 m2, tl. vrstvy přes 250 do 300 mm</t>
  </si>
  <si>
    <t>Online PSC</t>
  </si>
  <si>
    <t>https://podminky.urs.cz/item/CS_URS_2025_01/121151105</t>
  </si>
  <si>
    <t>VV</t>
  </si>
  <si>
    <t>viz. situace C.3</t>
  </si>
  <si>
    <t>26,4*18,8</t>
  </si>
  <si>
    <t>162351103</t>
  </si>
  <si>
    <t>Vodorovné přemístění přes 50 do 500 m výkopku/sypaniny z horniny třídy těžitelnosti I skupiny 1 až 3</t>
  </si>
  <si>
    <t>m3</t>
  </si>
  <si>
    <t>-1693578510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</si>
  <si>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</si>
  <si>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</si>
  <si>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z meziponie na pozemku - pro zpětné využití ornice</t>
  </si>
  <si>
    <t>26,4*18,8*0,25</t>
  </si>
  <si>
    <t>3</t>
  </si>
  <si>
    <t>132212131</t>
  </si>
  <si>
    <t>Hloubení nezapažených rýh šířky do 800 mm v soudržných horninách třídy těžitelnosti I skupiny 3 ručně</t>
  </si>
  <si>
    <t>896969643</t>
  </si>
  <si>
    <t>Hloubení nezapažených rýh šířky do 800 mm ručně s urovnáním dna do předepsaného profilu a spádu v hornině třídy těžitelnosti I skupiny 3 soudržných</t>
  </si>
  <si>
    <t>https://podminky.urs.cz/item/CS_URS_2025_01/132212131</t>
  </si>
  <si>
    <t>drenáže na dně výkopové jámy</t>
  </si>
  <si>
    <t>0,3*0,2*(11,3+4,1)*2</t>
  </si>
  <si>
    <t>131213701</t>
  </si>
  <si>
    <t>Hloubení nezapažených jam v soudržných horninách třídy těžitelnosti I skupiny 3 ručně</t>
  </si>
  <si>
    <t>546892523</t>
  </si>
  <si>
    <t>Hloubení nezapažených jam ručně s urovnáním dna do předepsaného profilu a spádu v hornině třídy těžitelnosti I skupiny 3 soudržných</t>
  </si>
  <si>
    <t>https://podminky.urs.cz/item/CS_URS_2025_01/131213701</t>
  </si>
  <si>
    <t>viz. výkres D.1.1.10-Výkopy a D.1.1.11-Půdorys šachty,Půdorys čerpacího objektu</t>
  </si>
  <si>
    <t>2,3*2*4,3+(2+2,3)/2*2"ruční výkop u stávajícího vodovodu"</t>
  </si>
  <si>
    <t>5</t>
  </si>
  <si>
    <t>131251102</t>
  </si>
  <si>
    <t>Hloubení jam nezapažených v hornině třídy těžitelnosti I skupiny 3 objem do 50 m3 strojně</t>
  </si>
  <si>
    <t>-1611844234</t>
  </si>
  <si>
    <t>Hloubení nezapažených jam a zářezů strojně s urovnáním dna do předepsaného profilu a spádu v hornině třídy těžitelnosti I skupiny 3 přes 20 do 50 m3</t>
  </si>
  <si>
    <t>https://podminky.urs.cz/item/CS_URS_2025_01/131251102</t>
  </si>
  <si>
    <t>(11,3*4,3)*(3,912+2,54)/2</t>
  </si>
  <si>
    <t>((14,995+11,3)/2*(2,4+1,3)/2*2+(6,88+4,3)/2*1,3+(9,055+4,3)/2*2,4)*(4,54+3,5)/2</t>
  </si>
  <si>
    <t>-(2,3*2*4,3+(2+2,3)/2*2)"ruční výkop u stávajícího vodovodu"</t>
  </si>
  <si>
    <t>Součet</t>
  </si>
  <si>
    <t>6</t>
  </si>
  <si>
    <t>174151101</t>
  </si>
  <si>
    <t>Zásyp jam, šachet rýh nebo kolem objektů sypaninou se zhutněním - na hodnotu Edef2 větší 45MPa</t>
  </si>
  <si>
    <t>1232585865</t>
  </si>
  <si>
    <t>Zásyp sypaninou z jakékoliv horniny strojně s uložením výkopku ve vrstvách se zhutněním jam, šachet, rýh nebo kolem objektů v těchto vykopávkách - na hodnotu Edef2 větší 45MPa</t>
  </si>
  <si>
    <t>https://podminky.urs.cz/item/CS_URS_2025_01/174151101</t>
  </si>
  <si>
    <t>7,1*3,1*(0,85+0,4)/2</t>
  </si>
  <si>
    <t>7</t>
  </si>
  <si>
    <t>162751117</t>
  </si>
  <si>
    <t>Vodorovné přemístění přes 9 000 do 10000 m výkopku/sypaniny z horniny třídy těžitelnosti I skupiny 1 až 3</t>
  </si>
  <si>
    <t>1688213669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</si>
  <si>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</si>
  <si>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</si>
  <si>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1,848+24,08+421,865</t>
  </si>
  <si>
    <t>-((14,995+11,3)/2*(2,4+1,3)/2*2+(6,88+4,3)/2*1,3+(9,055+4,3)/2*2,4)*(4,54+3,5)/2"zásyp okolo objektu"</t>
  </si>
  <si>
    <t>-7,1*3,1*(0,85+0,4)/2</t>
  </si>
  <si>
    <t>8</t>
  </si>
  <si>
    <t>167151111</t>
  </si>
  <si>
    <t>Nakládání výkopku z hornin třídy těžitelnosti I skupiny 1 až 3 přes 100 m3</t>
  </si>
  <si>
    <t>-1558147253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</si>
  <si>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</si>
  <si>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</si>
  <si>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9</t>
  </si>
  <si>
    <t>171201231</t>
  </si>
  <si>
    <t>Poplatek za uložení zeminy a kamení na recyklační skládce (skládkovné) kód odpadu 17 05 04</t>
  </si>
  <si>
    <t>t</t>
  </si>
  <si>
    <t>1124604475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</si>
  <si>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</si>
  <si>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</si>
  <si>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144,843*1,8"zemina z odkopávek"</t>
  </si>
  <si>
    <t>10</t>
  </si>
  <si>
    <t>115101201</t>
  </si>
  <si>
    <t>Čerpání vody na dopravní výšku do 10 m průměrný přítok do 500 l/min</t>
  </si>
  <si>
    <t>hod</t>
  </si>
  <si>
    <t>1409774611</t>
  </si>
  <si>
    <t>Čerpání vody na dopravní výšku do 10 m s uvažovaným průměrným přítokem do 500 l/min</t>
  </si>
  <si>
    <t>https://podminky.urs.cz/item/CS_URS_2025_01/115101201</t>
  </si>
  <si>
    <t>30*8</t>
  </si>
  <si>
    <t>Zakládání</t>
  </si>
  <si>
    <t>11</t>
  </si>
  <si>
    <t>211511111</t>
  </si>
  <si>
    <t>Výplň odvodňovacích žeber nebo trativodů lomovým kamenem</t>
  </si>
  <si>
    <t>-294388982</t>
  </si>
  <si>
    <t>Výplň kamenivem do rýh odvodňovacích žeber nebo trativodů bez zhutnění, s úpravou povrchu výplně lomovým kamenem netříděným</t>
  </si>
  <si>
    <t>https://podminky.urs.cz/item/CS_URS_2025_01/211511111</t>
  </si>
  <si>
    <t>0,2*0,1*(11,3+4,1)*2</t>
  </si>
  <si>
    <t>212755214</t>
  </si>
  <si>
    <t>Trativody z drenážních trubek plastových flexibilních DN 100 mm bez lože a obsypu</t>
  </si>
  <si>
    <t>m</t>
  </si>
  <si>
    <t>-2097982830</t>
  </si>
  <si>
    <t>Trativody bez lože a obsypu z drenážních trubek plastových flexibilních DN 100 mm</t>
  </si>
  <si>
    <t>https://podminky.urs.cz/item/CS_URS_2025_01/212755214</t>
  </si>
  <si>
    <t>(11,3+4,1)*2</t>
  </si>
  <si>
    <t>13</t>
  </si>
  <si>
    <t>213311142</t>
  </si>
  <si>
    <t>Polštáře zhutněné pod základy ze štěrkopísku netříděného</t>
  </si>
  <si>
    <t>-1861810277</t>
  </si>
  <si>
    <t>https://podminky.urs.cz/item/CS_URS_2025_01/213311142</t>
  </si>
  <si>
    <t>viz. D.1.1.13 - Řez A-A</t>
  </si>
  <si>
    <t>10,5*3,5*0,15</t>
  </si>
  <si>
    <t>14</t>
  </si>
  <si>
    <t>273321311</t>
  </si>
  <si>
    <t>Základové desky ze ŽB bez zvýšených nároků na prostředí tř. C 16/20</t>
  </si>
  <si>
    <t>-1415766155</t>
  </si>
  <si>
    <t>Základy z betonu železového (bez výztuže) desky z betonu bez zvláštních nároků na prostředí tř. C 16/20</t>
  </si>
  <si>
    <t>https://podminky.urs.cz/item/CS_URS_2025_01/273321311</t>
  </si>
  <si>
    <t>viz. D.1.1.13 - Řez A-A, skladba A</t>
  </si>
  <si>
    <t>10,5*3,5*0,1</t>
  </si>
  <si>
    <t>15</t>
  </si>
  <si>
    <t>273321611</t>
  </si>
  <si>
    <t>Základové desky ze ŽB bez zvýšených nároků na prostředí tř. C 30/37 - podlahová deska</t>
  </si>
  <si>
    <t>904258467</t>
  </si>
  <si>
    <t>Základy z betonu železového (bez výztuže) desky z betonu bez zvláštních nároků na prostředí tř. C 30/37 - podlahová deska</t>
  </si>
  <si>
    <t>https://podminky.urs.cz/item/CS_URS_2025_01/273321611</t>
  </si>
  <si>
    <t>viz. D.1.1.13 - Řez A-A, skladba A, D.1.1.11 - Půdorys šachty, Půdorys čerpacího objektu</t>
  </si>
  <si>
    <t>10,1*3,1*0,3</t>
  </si>
  <si>
    <t>16</t>
  </si>
  <si>
    <t>273351121</t>
  </si>
  <si>
    <t>Zřízení bednění základových desek</t>
  </si>
  <si>
    <t>-605261603</t>
  </si>
  <si>
    <t>Bednění základů desek zřízení</t>
  </si>
  <si>
    <t>https://podminky.urs.cz/item/CS_URS_2025_01/273351121</t>
  </si>
  <si>
    <t>(10,1*0,3+3,1*0,3)*2</t>
  </si>
  <si>
    <t>17</t>
  </si>
  <si>
    <t>273351122</t>
  </si>
  <si>
    <t>Odstranění bednění základových desek</t>
  </si>
  <si>
    <t>-257689047</t>
  </si>
  <si>
    <t>Bednění základů desek odstranění</t>
  </si>
  <si>
    <t>https://podminky.urs.cz/item/CS_URS_2025_01/273351122</t>
  </si>
  <si>
    <t>18</t>
  </si>
  <si>
    <t>273362021</t>
  </si>
  <si>
    <t>Výztuž základových desek svařovanými sítěmi Kari</t>
  </si>
  <si>
    <t>-915632894</t>
  </si>
  <si>
    <t>Výztuž základů desek ze svařovaných sítí z drátů typu KARI</t>
  </si>
  <si>
    <t>https://podminky.urs.cz/item/CS_URS_2025_01/273362021</t>
  </si>
  <si>
    <t>3,675*0,045"podkladní deska"</t>
  </si>
  <si>
    <t>19</t>
  </si>
  <si>
    <t>273361821</t>
  </si>
  <si>
    <t>Výztuž základových desek betonářskou ocelí 10 505 (R)</t>
  </si>
  <si>
    <t>-119714235</t>
  </si>
  <si>
    <t>Výztuž základů desek z betonářské oceli 10 505 (R) nebo BSt 500</t>
  </si>
  <si>
    <t>https://podminky.urs.cz/item/CS_URS_2025_01/273361821</t>
  </si>
  <si>
    <t>9,393*0,1"zákl.deska"</t>
  </si>
  <si>
    <t>20</t>
  </si>
  <si>
    <t>279321348</t>
  </si>
  <si>
    <t>Základová zeď ze ŽB bez zvýšených nároků na prostředí tř. C 30/37 bez výztuže</t>
  </si>
  <si>
    <t>1661186237</t>
  </si>
  <si>
    <t>Základové zdi z betonu železového (bez výztuže) bez zvláštních nároků na prostředí tř. C 30/37</t>
  </si>
  <si>
    <t>https://podminky.urs.cz/item/CS_URS_2025_01/279321348</t>
  </si>
  <si>
    <t>2,21*0,3*(10,1+2,5)*2</t>
  </si>
  <si>
    <t>279351121</t>
  </si>
  <si>
    <t>Zřízení oboustranného bednění základových zdí</t>
  </si>
  <si>
    <t>-1045098415</t>
  </si>
  <si>
    <t>Bednění základových zdí rovné oboustranné za každou stranu zřízení</t>
  </si>
  <si>
    <t>https://podminky.urs.cz/item/CS_URS_2025_01/279351121</t>
  </si>
  <si>
    <t>(0,3+2,21)*(10,1+3,1)*2*2</t>
  </si>
  <si>
    <t>22</t>
  </si>
  <si>
    <t>279351122</t>
  </si>
  <si>
    <t>Odstranění oboustranného bednění základových zdí</t>
  </si>
  <si>
    <t>1089228332</t>
  </si>
  <si>
    <t>Bednění základových zdí rovné oboustranné za každou stranu odstranění</t>
  </si>
  <si>
    <t>https://podminky.urs.cz/item/CS_URS_2025_01/279351122</t>
  </si>
  <si>
    <t>23</t>
  </si>
  <si>
    <t>279361821</t>
  </si>
  <si>
    <t>Výztuž základových zdí nosných betonářskou ocelí 10 505</t>
  </si>
  <si>
    <t>-1009688523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</si>
  <si>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</si>
  <si>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https://podminky.urs.cz/item/CS_URS_2025_01/279361821</t>
  </si>
  <si>
    <t>16,708*0,125"odhad výztuže 125kg/m3"</t>
  </si>
  <si>
    <t>2,089*1,08 'Přepočtené koeficientem množství</t>
  </si>
  <si>
    <t>Svislé a kompletní konstrukce</t>
  </si>
  <si>
    <t>24</t>
  </si>
  <si>
    <t>311271031</t>
  </si>
  <si>
    <t>Zdivo strojně zděné na tenkovrstvou maltu z pórobetonových bloků přes P2 do P4 přes 450 do 600 kg/m3 tl 300 mm</t>
  </si>
  <si>
    <t>-553421018</t>
  </si>
  <si>
    <t>Zdivo strojně zděné z pórobetonových velkoformátových bloků pevnost tvárnic přes P2 do P4, na tenkovrstvou maltu, tloušťka zdiva 300 mm, objemová hmotnost přes 450 do 600 kg/m3</t>
  </si>
  <si>
    <t>https://podminky.urs.cz/item/CS_URS_2025_01/311271031</t>
  </si>
  <si>
    <t>2,25*(2,085*2+3,1)+2,05*3,1</t>
  </si>
  <si>
    <t>-1*2,05</t>
  </si>
  <si>
    <t>25</t>
  </si>
  <si>
    <t>341321610</t>
  </si>
  <si>
    <t>Stěny nosné ze ŽB tř. C 30/37</t>
  </si>
  <si>
    <t>-569477373</t>
  </si>
  <si>
    <t>Stěny a příčky z betonu železového (bez výztuže) nosné tř. C 30/37</t>
  </si>
  <si>
    <t>https://podminky.urs.cz/item/CS_URS_2025_01/341321610</t>
  </si>
  <si>
    <t>1*0,3*(2,085*2+3,1*2)</t>
  </si>
  <si>
    <t>26</t>
  </si>
  <si>
    <t>341351111</t>
  </si>
  <si>
    <t>Zřízení oboustranného bednění nosných stěn</t>
  </si>
  <si>
    <t>-859345796</t>
  </si>
  <si>
    <t>Bednění stěn a příček nosných rovné oboustranné za každou stranu zřízení</t>
  </si>
  <si>
    <t>https://podminky.urs.cz/item/CS_URS_2025_01/341351111</t>
  </si>
  <si>
    <t>(0,85+0,3)*(3,1+3,685)*2*2</t>
  </si>
  <si>
    <t>27</t>
  </si>
  <si>
    <t>341351112</t>
  </si>
  <si>
    <t>Odstranění oboustranného bednění nosných stěn</t>
  </si>
  <si>
    <t>-1441611406</t>
  </si>
  <si>
    <t>Bednění stěn a příček nosných rovné oboustranné za každou stranu odstranění</t>
  </si>
  <si>
    <t>https://podminky.urs.cz/item/CS_URS_2025_01/341351112</t>
  </si>
  <si>
    <t>28</t>
  </si>
  <si>
    <t>341361821</t>
  </si>
  <si>
    <t>Výztuž stěn betonářskou ocelí 10 505</t>
  </si>
  <si>
    <t>1314113995</t>
  </si>
  <si>
    <t>Výztuž stěn a příček nosných svislých nebo šikmých, rovných nebo oblých z betonářské oceli 10 505 (R) nebo BSt 500</t>
  </si>
  <si>
    <t>https://podminky.urs.cz/item/CS_URS_2025_01/341361821</t>
  </si>
  <si>
    <t>3,111*0,125"odhad výztuže 125kg/m3"</t>
  </si>
  <si>
    <t>Vodorovné konstrukce</t>
  </si>
  <si>
    <t>29</t>
  </si>
  <si>
    <t>411321616</t>
  </si>
  <si>
    <t>Stropy deskové ze ŽB tř. C 30/37</t>
  </si>
  <si>
    <t>-1101602755</t>
  </si>
  <si>
    <t>Stropy z betonu železového (bez výztuže) stropů deskových, plochých střech, desek balkonových, desek hřibových stropů včetně hlavic hřibových sloupů tř. C 30/37</t>
  </si>
  <si>
    <t>https://podminky.urs.cz/item/CS_URS_2025_01/411321616</t>
  </si>
  <si>
    <t>0,3*(10,1*3,1-2,085*2,5)</t>
  </si>
  <si>
    <t>30</t>
  </si>
  <si>
    <t>411351021</t>
  </si>
  <si>
    <t>Zřízení bednění stropů deskových tl přes 25 do 50 cm bez podpěrné kce</t>
  </si>
  <si>
    <t>69357259</t>
  </si>
  <si>
    <t>Bednění stropních konstrukcí - bez podpěrné konstrukce desek tloušťky stropní desky přes 25 do 50 cm zřízení</t>
  </si>
  <si>
    <t>https://podminky.urs.cz/item/CS_URS_2025_01/411351021</t>
  </si>
  <si>
    <t>(10,1*3,1-2,085*2,5)</t>
  </si>
  <si>
    <t>0,3*0,3*(3,1*2+10,1*2+2,5*2+2,085*2)</t>
  </si>
  <si>
    <t>31</t>
  </si>
  <si>
    <t>411351022</t>
  </si>
  <si>
    <t>Odstranění bednění stropů deskových tl přes 25 do 50 cm bez podpěrné kce</t>
  </si>
  <si>
    <t>378282853</t>
  </si>
  <si>
    <t>Bednění stropních konstrukcí - bez podpěrné konstrukce desek tloušťky stropní desky přes 25 do 50 cm odstranění</t>
  </si>
  <si>
    <t>https://podminky.urs.cz/item/CS_URS_2025_01/411351022</t>
  </si>
  <si>
    <t>32</t>
  </si>
  <si>
    <t>411354315</t>
  </si>
  <si>
    <t>Zřízení podpěrné konstrukce stropů výšky do 4 m tl přes 25 do 35 cm</t>
  </si>
  <si>
    <t>-385494450</t>
  </si>
  <si>
    <t>Podpěrná konstrukce stropů - desek, kleneb a skořepin výška podepření do 4 m tloušťka stropu přes 25 do 35 cm zřízení</t>
  </si>
  <si>
    <t>https://podminky.urs.cz/item/CS_URS_2025_01/411354315</t>
  </si>
  <si>
    <t>33</t>
  </si>
  <si>
    <t>411354316</t>
  </si>
  <si>
    <t>Odstranění podpěrné konstrukce stropů výšky do 4 m tl přes 25 do 35 cm</t>
  </si>
  <si>
    <t>-1224935196</t>
  </si>
  <si>
    <t>Podpěrná konstrukce stropů - desek, kleneb a skořepin výška podepření do 4 m tloušťka stropu přes 25 do 35 cm odstranění</t>
  </si>
  <si>
    <t>https://podminky.urs.cz/item/CS_URS_2025_01/411354316</t>
  </si>
  <si>
    <t>34</t>
  </si>
  <si>
    <t>411361821</t>
  </si>
  <si>
    <t>Výztuž stropů betonářskou ocelí 10 505</t>
  </si>
  <si>
    <t>1865340684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</si>
  <si>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</si>
  <si>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https://podminky.urs.cz/item/CS_URS_2025_01/411361821</t>
  </si>
  <si>
    <t>7,829*0,15"odhad výztuže 150kg/m3"</t>
  </si>
  <si>
    <t>35</t>
  </si>
  <si>
    <t>417321616</t>
  </si>
  <si>
    <t>Ztužující pásy a věnce ze ŽB tř. C 30/37</t>
  </si>
  <si>
    <t>-1311431123</t>
  </si>
  <si>
    <t>Ztužující pásy a věnce z betonu železového (bez výztuže) tř. C 30/37</t>
  </si>
  <si>
    <t>https://podminky.urs.cz/item/CS_URS_2025_01/417321616</t>
  </si>
  <si>
    <t>viz.  stavebně konstrukční část - výkres D.3.1.10 Výkres tvaru a skladby</t>
  </si>
  <si>
    <t>0,3*(0,26*(2,085*2+3,1)+0,56*3,1)</t>
  </si>
  <si>
    <t>36</t>
  </si>
  <si>
    <t>417351115</t>
  </si>
  <si>
    <t>Zřízení bednění ztužujících věnců</t>
  </si>
  <si>
    <t>-1357581688</t>
  </si>
  <si>
    <t>Bednění bočnic ztužujících pásů a věnců včetně vzpěr zřízení</t>
  </si>
  <si>
    <t>https://podminky.urs.cz/item/CS_URS_2025_01/417351115</t>
  </si>
  <si>
    <t>2*((0,26+0,2)*(2,085*2+3,1)+(0,56+0,2)*3,1)</t>
  </si>
  <si>
    <t>37</t>
  </si>
  <si>
    <t>417351116</t>
  </si>
  <si>
    <t>Odstranění bednění ztužujících věnců</t>
  </si>
  <si>
    <t>-1857858996</t>
  </si>
  <si>
    <t>Bednění bočnic ztužujících pásů a věnců včetně vzpěr odstranění</t>
  </si>
  <si>
    <t>https://podminky.urs.cz/item/CS_URS_2025_01/417351116</t>
  </si>
  <si>
    <t>38</t>
  </si>
  <si>
    <t>417361821</t>
  </si>
  <si>
    <t>Výztuž ztužujících pásů a věnců betonářskou ocelí 10 505</t>
  </si>
  <si>
    <t>935581828</t>
  </si>
  <si>
    <t>Výztuž ztužujících pásů a věnců z betonářské oceli 10 505 (R) nebo BSt 500</t>
  </si>
  <si>
    <t>https://podminky.urs.cz/item/CS_URS_2025_01/417361821</t>
  </si>
  <si>
    <t>1,088*0,15"odhad výztuže 150kg/m3"</t>
  </si>
  <si>
    <t>Úpravy povrchů, podlahy a osazování výplní</t>
  </si>
  <si>
    <t>39</t>
  </si>
  <si>
    <t>617321141</t>
  </si>
  <si>
    <t>Vápenocementová omítka štuková dvouvrstvá světlíků nebo výtahových šachet nanášená ručně</t>
  </si>
  <si>
    <t>-959640845</t>
  </si>
  <si>
    <t>Omítka vápenocementová vnitřních ploch nanášená ručně dvouvrstvá, tloušťky jádrové omítky do 10 mm a tloušťky štuku do 3 mm štuková uzavřených nebo omezených prostor světlíků nebo výtahových šachet</t>
  </si>
  <si>
    <t>https://podminky.urs.cz/item/CS_URS_2025_01/617321141</t>
  </si>
  <si>
    <t>2,76*(2,085+2,5)*2-1*2</t>
  </si>
  <si>
    <t>40</t>
  </si>
  <si>
    <t>619995001</t>
  </si>
  <si>
    <t>Začištění omítek kolem oken, dveří, podlah nebo obkladů</t>
  </si>
  <si>
    <t>2082025124</t>
  </si>
  <si>
    <t>Začištění omítek (s dodáním hmot) kolem oken, dveří, podlah, obkladů apod.</t>
  </si>
  <si>
    <t>https://podminky.urs.cz/item/CS_URS_2025_01/619995001</t>
  </si>
  <si>
    <t>0,25*(1+2*2)</t>
  </si>
  <si>
    <t>41</t>
  </si>
  <si>
    <t>622221031</t>
  </si>
  <si>
    <t>Montáž kontaktního zateplení vnějších stěn lepením a mechanickým kotvením TI z minerální vlny s podélnou orientací do zdiva a betonu tl přes 120 do 160 mm</t>
  </si>
  <si>
    <t>389281992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</si>
  <si>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120 do 160 mm</t>
  </si>
  <si>
    <t>https://podminky.urs.cz/item/CS_URS_2025_01/622221031</t>
  </si>
  <si>
    <t>2,3*3,42+(2,3+0,6)*(3,005*2+3,42)</t>
  </si>
  <si>
    <t>42</t>
  </si>
  <si>
    <t>M</t>
  </si>
  <si>
    <t>63142029</t>
  </si>
  <si>
    <t>deska tepelně izolační minerální kontaktních fasád podélné vlákno λ=0,035-0,036 tl 160mm</t>
  </si>
  <si>
    <t>-410384745</t>
  </si>
  <si>
    <t>33,163*1,1 'Přepočtené koeficientem množství</t>
  </si>
  <si>
    <t>43</t>
  </si>
  <si>
    <t>622251105</t>
  </si>
  <si>
    <t>Příplatek k cenám kontaktního zateplení vnějších stěn za zápustnou montáž a použití tepelněizolačních zátek z minerální vlny</t>
  </si>
  <si>
    <t>-1451012611</t>
  </si>
  <si>
    <t>Montáž kontaktního zateplení lepením a mechanickým kotvením Příplatek k cenám za zápustnou montáž kotev s použitím tepelněizolačních zátek na vnější stěny z minerální vlny</t>
  </si>
  <si>
    <t>https://podminky.urs.cz/item/CS_URS_2025_01/622251105</t>
  </si>
  <si>
    <t>44</t>
  </si>
  <si>
    <t>622252001</t>
  </si>
  <si>
    <t>Montáž profilů kontaktního zateplení připevněných mechanicky</t>
  </si>
  <si>
    <t>1612899119</t>
  </si>
  <si>
    <t>Montáž profilů kontaktního zateplení zakládacích soklových připevněných hmoždinkami</t>
  </si>
  <si>
    <t>https://podminky.urs.cz/item/CS_URS_2025_01/622252001</t>
  </si>
  <si>
    <t>(3,42+3,005)*2</t>
  </si>
  <si>
    <t>45</t>
  </si>
  <si>
    <t>59051659</t>
  </si>
  <si>
    <t>profil zakládací Al tl 1,0mm pro ETICS pro izolant tl 200mm</t>
  </si>
  <si>
    <t>CS ÚRS 2022 01</t>
  </si>
  <si>
    <t>-1665293468</t>
  </si>
  <si>
    <t>7,47"zadní stěna do zahrady"</t>
  </si>
  <si>
    <t>6,375"štítová stěna"</t>
  </si>
  <si>
    <t>3,78"stěna uliční"</t>
  </si>
  <si>
    <t>46</t>
  </si>
  <si>
    <t>59051638</t>
  </si>
  <si>
    <t>profil zakládací Al tl 1,0mm s okapnicí pro izolant tl 160mm</t>
  </si>
  <si>
    <t>-1808747203</t>
  </si>
  <si>
    <t>17,625*1,1 'Přepočtené koeficientem množství</t>
  </si>
  <si>
    <t>47</t>
  </si>
  <si>
    <t>622252002</t>
  </si>
  <si>
    <t>Montáž profilů kontaktního zateplení lepených</t>
  </si>
  <si>
    <t>-1456786835</t>
  </si>
  <si>
    <t>Montáž profilů kontaktního zateplení ostatních stěnových, dilatačních apod. lepených do tmelu</t>
  </si>
  <si>
    <t>https://podminky.urs.cz/item/CS_URS_2025_01/622252002</t>
  </si>
  <si>
    <t>2,3*2+2,9*2+2,05*2"rohovníky"</t>
  </si>
  <si>
    <t>1"ukončovací s okapničkou"</t>
  </si>
  <si>
    <t>48</t>
  </si>
  <si>
    <t>63127464</t>
  </si>
  <si>
    <t>profil rohový Al s výztužnou tkaninou š 100/100mm</t>
  </si>
  <si>
    <t>-1899354301</t>
  </si>
  <si>
    <t>2,3*2+2,9*2</t>
  </si>
  <si>
    <t>2,05*2</t>
  </si>
  <si>
    <t>14,5*1,1 'Přepočtené koeficientem množství</t>
  </si>
  <si>
    <t>49</t>
  </si>
  <si>
    <t>28318804</t>
  </si>
  <si>
    <t>profil ukončovací Al tvar U s okapničkou přírodní š 25mm</t>
  </si>
  <si>
    <t>718422273</t>
  </si>
  <si>
    <t>1*1,1 'Přepočtené koeficientem množství</t>
  </si>
  <si>
    <t>50</t>
  </si>
  <si>
    <t>622151011</t>
  </si>
  <si>
    <t>Penetrační silikátový nátěr vnějších pastovitých tenkovrstvých omítek stěn</t>
  </si>
  <si>
    <t>2028229105</t>
  </si>
  <si>
    <t>Penetrační nátěr vnějších pastovitých tenkovrstvých omítek silikátový stěn</t>
  </si>
  <si>
    <t>https://podminky.urs.cz/item/CS_URS_2025_01/622151011</t>
  </si>
  <si>
    <t>0,15*(1+2,05*2)</t>
  </si>
  <si>
    <t>51</t>
  </si>
  <si>
    <t>622521012</t>
  </si>
  <si>
    <t>Tenkovrstvá silikátová zatíraná omítka zrnitost 1,5 mm vnějších stěn</t>
  </si>
  <si>
    <t>-1087794986</t>
  </si>
  <si>
    <t>Omítka tenkovrstvá silikátová vnějších ploch probarvená bez penetrace zatíraná (škrábaná ), zrnitost 1,5 mm stěn</t>
  </si>
  <si>
    <t>https://podminky.urs.cz/item/CS_URS_2025_01/622521012</t>
  </si>
  <si>
    <t>52</t>
  </si>
  <si>
    <t>622151021</t>
  </si>
  <si>
    <t>Penetrační akrylátový nátěr vnějších mozaikových tenkovrstvých omítek stěn</t>
  </si>
  <si>
    <t>652508956</t>
  </si>
  <si>
    <t>Penetrační nátěr vnějších pastovitých tenkovrstvých omítek mozaikových akrylátový stěn</t>
  </si>
  <si>
    <t>https://podminky.urs.cz/item/CS_URS_2025_01/622151021</t>
  </si>
  <si>
    <t>0,3*(3,005+3,42)*2-0,3*1+0,16*2"sokl"</t>
  </si>
  <si>
    <t>53</t>
  </si>
  <si>
    <t>622511102</t>
  </si>
  <si>
    <t>Tenkovrstvá akrylátová mozaiková jemnozrnná omítka vnějších stěn</t>
  </si>
  <si>
    <t>-1082259311</t>
  </si>
  <si>
    <t>Omítka tenkovrstvá akrylátová vnějších ploch probarvená bez penetrace mozaiková jemnozrnná stěn</t>
  </si>
  <si>
    <t>https://podminky.urs.cz/item/CS_URS_2025_01/622511102</t>
  </si>
  <si>
    <t>54</t>
  </si>
  <si>
    <t>631311112</t>
  </si>
  <si>
    <t>Mazanina tl přes 50 do 80 mm z betonu prostého bez zvýšených nároků na prostředí tř. C 8/10 betonová mazanina-skladba A</t>
  </si>
  <si>
    <t>1220707845</t>
  </si>
  <si>
    <t>Mazanina z betonu prostého bez zvýšených nároků na prostředí tl. přes 50 do 80 mm tř. C 8/10 - betonová mazanina-skladba A</t>
  </si>
  <si>
    <t>https://podminky.urs.cz/item/CS_URS_2025_01/631311112</t>
  </si>
  <si>
    <t>10,1*3,1*0,04"betonová mazanina-ochrana - skladba A - podlaha šachta"</t>
  </si>
  <si>
    <t>7,415*3,1*0,08"betonová mazanina - ochrana - skladba B - stropní kce šachta"</t>
  </si>
  <si>
    <t>55</t>
  </si>
  <si>
    <t>631319011</t>
  </si>
  <si>
    <t>Příplatek k mazanině tl přes 50 do 80 mm za přehlazení povrchu</t>
  </si>
  <si>
    <t>-466495002</t>
  </si>
  <si>
    <t>Příplatek k cenám mazanin za úpravu povrchu mazaniny přehlazením, mazanina tl. přes 50 do 80 mm</t>
  </si>
  <si>
    <t>https://podminky.urs.cz/item/CS_URS_2025_01/631319011</t>
  </si>
  <si>
    <t>Vedení trubní dálková a přípojná</t>
  </si>
  <si>
    <t>56</t>
  </si>
  <si>
    <t>895270101</t>
  </si>
  <si>
    <t>Proplachovací a kontrolní šachta z PE-HD pro drenáže liniových staveb šachtové dno DN 400/250 průchozí</t>
  </si>
  <si>
    <t>kus</t>
  </si>
  <si>
    <t>-507400053</t>
  </si>
  <si>
    <t>Proplachovací a kontrolní šachta z PE-HD pro drenáže liniových staveb DN 400 užitné výšky do 500 mm šachtové dno (DN šachty/DN vedení) DN 400/250 průchozí</t>
  </si>
  <si>
    <t>https://podminky.urs.cz/item/CS_URS_2025_01/895270101</t>
  </si>
  <si>
    <t>1"čerpací jímka dna "</t>
  </si>
  <si>
    <t>Ostatní konstrukce a práce, bourání</t>
  </si>
  <si>
    <t>57</t>
  </si>
  <si>
    <t>949101111</t>
  </si>
  <si>
    <t>Lešení pomocné pro objekty pozemních staveb s lešeňovou podlahou v do 1,9 m zatížení do 150 kg/m2</t>
  </si>
  <si>
    <t>1910010491</t>
  </si>
  <si>
    <t>Lešení pomocné pracovní pro objekty pozemních staveb pro zatížení do 150 kg/m2, o výšce lešeňové podlahy do 1,9 m</t>
  </si>
  <si>
    <t>https://podminky.urs.cz/item/CS_URS_2025_01/949101111</t>
  </si>
  <si>
    <t>(10,1+3,1)*2*1,2+(3,42+3,005)*2*1,2</t>
  </si>
  <si>
    <t>95</t>
  </si>
  <si>
    <t>Různé dokončovací konstrukce a práce pozemních staveb</t>
  </si>
  <si>
    <t>58</t>
  </si>
  <si>
    <t>952901411</t>
  </si>
  <si>
    <t>Vyčištění ostatních objektů (kanálů, zásobníků, kůlen) při jakékoliv výšce podlaží</t>
  </si>
  <si>
    <t>-2043229121</t>
  </si>
  <si>
    <t>Vyčištění budov nebo objektů před předáním do užívání ostatních objektů (např. kanálů, zásobníků, kůlen apod.) jakékoliv výšky podlaží</t>
  </si>
  <si>
    <t>https://podminky.urs.cz/item/CS_URS_2025_01/952901411</t>
  </si>
  <si>
    <t>2,5*9,5+2,5*2,085</t>
  </si>
  <si>
    <t>59</t>
  </si>
  <si>
    <t>952902029</t>
  </si>
  <si>
    <t>Průběžné čištění a úklid staveniště (v průběhu stavby počítáno 4x v době výstavby)</t>
  </si>
  <si>
    <t>310591101</t>
  </si>
  <si>
    <t>28,963*4 'Přepočtené koeficientem množství</t>
  </si>
  <si>
    <t>99</t>
  </si>
  <si>
    <t>Přesun hmot</t>
  </si>
  <si>
    <t>60</t>
  </si>
  <si>
    <t>997013890R</t>
  </si>
  <si>
    <t>Odvoz a zaskládkování obalových materiálů vzniklých vlastní činností</t>
  </si>
  <si>
    <t>kpl</t>
  </si>
  <si>
    <t>-1818539672</t>
  </si>
  <si>
    <t>Poplatek za uložení stavebního odpadu na skládce (skládkovné) z izolačních materiálů</t>
  </si>
  <si>
    <t>998</t>
  </si>
  <si>
    <t>61</t>
  </si>
  <si>
    <t>998012021</t>
  </si>
  <si>
    <t>Přesun hmot pro budovy monolitické v do 6 m</t>
  </si>
  <si>
    <t>1680935934</t>
  </si>
  <si>
    <t>Přesun hmot pro budovy občanské výstavby, bydlení, výrobu a služby s nosnou svislou konstrukcí monolitickou betonovou tyčovou nebo plošnou s jakýkoliv obvodovým pláštěm kromě vyzdívaného vodorovná dopravní vzdálenost do 100 m základní pro budovy výšky do 6 m</t>
  </si>
  <si>
    <t>https://podminky.urs.cz/item/CS_URS_2025_01/998012021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</si>
  <si>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</si>
  <si>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</si>
  <si>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</si>
  <si>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</si>
  <si>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</si>
  <si>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</si>
  <si>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</si>
  <si>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-623178306</t>
  </si>
  <si>
    <t>Provedení izolace proti zemní vlhkosti natěradly a tmely za studena na ploše vodorovné V nátěrem penetračním</t>
  </si>
  <si>
    <t>https://podminky.urs.cz/item/CS_URS_2025_01/711111001</t>
  </si>
  <si>
    <t>10,5*3,5"spodní hydroizolace"</t>
  </si>
  <si>
    <t>7,415*3,5"hydroizolace stropu"</t>
  </si>
  <si>
    <t>63</t>
  </si>
  <si>
    <t>711112001</t>
  </si>
  <si>
    <t>Provedení izolace proti zemní vlhkosti svislé za studena nátěrem penetračním</t>
  </si>
  <si>
    <t>-368221576</t>
  </si>
  <si>
    <t>Provedení izolace proti zemní vlhkosti natěradly a tmely za studena na ploše svislé S nátěrem penetračním</t>
  </si>
  <si>
    <t>https://podminky.urs.cz/item/CS_URS_2025_01/711112001</t>
  </si>
  <si>
    <t>(0,59+3,51+0,4)*(2,685*2+3,1*2)+3,1*7,415*2"svislá hydroizolace"</t>
  </si>
  <si>
    <t>64</t>
  </si>
  <si>
    <t>11163150</t>
  </si>
  <si>
    <t>lak penetrační asfaltový</t>
  </si>
  <si>
    <t>1710045180</t>
  </si>
  <si>
    <t>62,703"vodorovná izolace"</t>
  </si>
  <si>
    <t>98,038"svislá izolace"</t>
  </si>
  <si>
    <t>160,741*0,0005 'Přepočtené koeficientem množství</t>
  </si>
  <si>
    <t>65</t>
  </si>
  <si>
    <t>711141559</t>
  </si>
  <si>
    <t>Provedení izolace proti zemní vlhkosti pásy přitavením vodorovné NAIP</t>
  </si>
  <si>
    <t>1141221175</t>
  </si>
  <si>
    <t>Provedení izolace proti zemní vlhkosti pásy přitavením NAIP na ploše vodorovné V</t>
  </si>
  <si>
    <t>https://podminky.urs.cz/item/CS_URS_2025_01/711141559</t>
  </si>
  <si>
    <t>62,703*2 'Přepočtené koeficientem množství</t>
  </si>
  <si>
    <t>66</t>
  </si>
  <si>
    <t>711141599.1</t>
  </si>
  <si>
    <t>Etapové napojení (propojení vodorovná a svislá  - svislý zpětný spoj) vč. materiálu</t>
  </si>
  <si>
    <t>-803609160</t>
  </si>
  <si>
    <t>Etapové napojení (propojení vodorovná a svislá - svislý zpětný spoj) vč. materiálu</t>
  </si>
  <si>
    <t>(3,1+10,1)*2</t>
  </si>
  <si>
    <t>3,1</t>
  </si>
  <si>
    <t>67</t>
  </si>
  <si>
    <t>711142559</t>
  </si>
  <si>
    <t>Provedení izolace proti zemní vlhkosti pásy přitavením svislé NAIP</t>
  </si>
  <si>
    <t>-281201159</t>
  </si>
  <si>
    <t>Provedení izolace proti zemní vlhkosti pásy přitavením NAIP na ploše svislé S</t>
  </si>
  <si>
    <t>https://podminky.urs.cz/item/CS_URS_2025_01/711142559</t>
  </si>
  <si>
    <t>98,038*2 'Přepočtené koeficientem množství</t>
  </si>
  <si>
    <t>68</t>
  </si>
  <si>
    <t>62853004</t>
  </si>
  <si>
    <t>pás asfaltový natavitelný modifikovaný SBS s vložkou ze skleněné tkaniny a spalitelnou PE fólií nebo jemnozrnným minerálním posypem na horním povrchu tl 4,0mm</t>
  </si>
  <si>
    <t>1420692671</t>
  </si>
  <si>
    <t>VODOROVNÁ s 15% prořezem/ztratným</t>
  </si>
  <si>
    <t>62,703*2*1,15</t>
  </si>
  <si>
    <t>SVISLÁ s 20% prořezem/ztratným</t>
  </si>
  <si>
    <t>98,038*2*1,2</t>
  </si>
  <si>
    <t>69</t>
  </si>
  <si>
    <t>711161115</t>
  </si>
  <si>
    <t>Izolace proti zemní vlhkosti nopovou fólií vodorovná, výška nopu 20,0 mm, tl do 1,0 mm</t>
  </si>
  <si>
    <t>1143790043</t>
  </si>
  <si>
    <t>Izolace proti zemní vlhkosti a beztlakové vodě nopovými fóliemi na ploše vodorovné V vrstva ochranná, odvětrávací a drenážní výška nopu 20,0 mm, tl. fólie do 1,0 mm</t>
  </si>
  <si>
    <t>https://podminky.urs.cz/item/CS_URS_2025_01/711161115</t>
  </si>
  <si>
    <t>(3,005+3,42)*2</t>
  </si>
  <si>
    <t>70</t>
  </si>
  <si>
    <t>711161383</t>
  </si>
  <si>
    <t>Izolace proti zemní vlhkosti nopovou fólií ukončení horní lištou</t>
  </si>
  <si>
    <t>321775713</t>
  </si>
  <si>
    <t>Izolace proti zemní vlhkosti a beztlakové vodě nopovými fóliemi ostatní ukončení izolace lištou</t>
  </si>
  <si>
    <t>https://podminky.urs.cz/item/CS_URS_2025_01/711161383</t>
  </si>
  <si>
    <t>71</t>
  </si>
  <si>
    <t>711767278</t>
  </si>
  <si>
    <t>Provedení detailů -  opracování trubních prostupů  s dotěsněním tmelem, průměru do 200 mm</t>
  </si>
  <si>
    <t>-1962773907</t>
  </si>
  <si>
    <t>Provedení detailů - opracování trubních prostupů s dotěsněním tmelem, průměru do 200 mm</t>
  </si>
  <si>
    <t>https://podminky.urs.cz/item/CS_URS_2025_01/711767278</t>
  </si>
  <si>
    <t>72</t>
  </si>
  <si>
    <t>711767378</t>
  </si>
  <si>
    <t>Provedení detailů -  opracování trubních prostupů  s dotěsněním tmelem, průměru přes 200 do 500 mm</t>
  </si>
  <si>
    <t>-1773955246</t>
  </si>
  <si>
    <t>Provedení detailů - opracování trubních prostupů s dotěsněním tmelem, průměru přes 200 do 500 mm</t>
  </si>
  <si>
    <t>https://podminky.urs.cz/item/CS_URS_2025_01/711767378</t>
  </si>
  <si>
    <t>73</t>
  </si>
  <si>
    <t>998711201</t>
  </si>
  <si>
    <t>Přesun hmot procentní pro izolace proti vodě, vlhkosti a plynům v objektech v do 6 m</t>
  </si>
  <si>
    <t>%</t>
  </si>
  <si>
    <t>161051334</t>
  </si>
  <si>
    <t>Přesun hmot pro izolace proti vodě, vlhkosti a plynům stanovený procentní sazbou (%) z ceny vodorovná dopravní vzdálenost do 50 m základní v objektech výšky do 6 m</t>
  </si>
  <si>
    <t>https://podminky.urs.cz/item/CS_URS_2025_01/998711201</t>
  </si>
  <si>
    <t>712</t>
  </si>
  <si>
    <t>Povlakové krytiny</t>
  </si>
  <si>
    <t>74</t>
  </si>
  <si>
    <t>712341559</t>
  </si>
  <si>
    <t>Provedení povlakové krytiny střech do 10° pásy NAIP přitavením v plné ploše</t>
  </si>
  <si>
    <t>-929223447</t>
  </si>
  <si>
    <t>Provedení povlakové krytiny střech plochých do 10° pásy přitavením NAIP v plné ploše</t>
  </si>
  <si>
    <t>https://podminky.urs.cz/item/CS_URS_2025_01/712341559</t>
  </si>
  <si>
    <t>3,3*2,8"plocha"</t>
  </si>
  <si>
    <t>75</t>
  </si>
  <si>
    <t>712831101</t>
  </si>
  <si>
    <t>Provedení povlakové krytiny vytažením na konstrukce pásy na sucho AIP, NAIP nebo tkaninou</t>
  </si>
  <si>
    <t>-1253315809</t>
  </si>
  <si>
    <t>Provedení povlakové krytiny střech samostatným vytažením izolačního povlaku pásy na sucho na konstrukce převyšující úroveň střechy, AIP, NAIP nebo tkaninou</t>
  </si>
  <si>
    <t>https://podminky.urs.cz/item/CS_URS_2025_01/712831101</t>
  </si>
  <si>
    <t>(0,4+0,35)*(3,005*2+2,8)"atiky"</t>
  </si>
  <si>
    <t>76</t>
  </si>
  <si>
    <t>62832134</t>
  </si>
  <si>
    <t>pás asfaltový natavitelný oxidovaný s vložkou ze skleněné rohože typu V60 s jemnozrnným minerálním posypem tl 4,0mm</t>
  </si>
  <si>
    <t>-88159428</t>
  </si>
  <si>
    <t>9,24+6,608</t>
  </si>
  <si>
    <t>15,848*1,17 'Přepočtené koeficientem množství</t>
  </si>
  <si>
    <t>77</t>
  </si>
  <si>
    <t>712491171</t>
  </si>
  <si>
    <t>Provedení povlakové krytiny střech přes 10° do 30° podkladní textilní vrstvy</t>
  </si>
  <si>
    <t>1027534298</t>
  </si>
  <si>
    <t>Provedení povlakové krytiny střech šikmých přes 10° do 30°- ostatní práce provedení vrstvy textilní podkladní</t>
  </si>
  <si>
    <t>https://podminky.urs.cz/item/CS_URS_2025_01/712491171</t>
  </si>
  <si>
    <t>78</t>
  </si>
  <si>
    <t>69311068</t>
  </si>
  <si>
    <t>geotextilie netkaná separační, ochranná, filtrační, drenážní PP 300g/m2</t>
  </si>
  <si>
    <t>470749771</t>
  </si>
  <si>
    <t>15,848*1,15 'Přepočtené koeficientem množství</t>
  </si>
  <si>
    <t>79</t>
  </si>
  <si>
    <t>712361701</t>
  </si>
  <si>
    <t>Provedení povlakové krytiny střech do 10° fólií položenou volně s přilepením spojů</t>
  </si>
  <si>
    <t>-1551057869</t>
  </si>
  <si>
    <t>Provedení povlakové krytiny střech plochých do 10° fólií položenou volně s přilepením spojů</t>
  </si>
  <si>
    <t>https://podminky.urs.cz/item/CS_URS_2025_01/712361701</t>
  </si>
  <si>
    <t>80</t>
  </si>
  <si>
    <t>712861702</t>
  </si>
  <si>
    <t>Provedení povlakové krytiny vytažením na konstrukce fólií přilepenou bodově</t>
  </si>
  <si>
    <t>-1578151595</t>
  </si>
  <si>
    <t>Provedení povlakové krytiny střech samostatným vytažením izolačního povlaku fólií na konstrukce převyšující úroveň střechy, přilepenou bodově</t>
  </si>
  <si>
    <t>https://podminky.urs.cz/item/CS_URS_2025_01/712861702</t>
  </si>
  <si>
    <t>81</t>
  </si>
  <si>
    <t>28322012</t>
  </si>
  <si>
    <t>fólie hydroizolační střešní mPVC mechanicky kotvená šedá tl 1,5mm</t>
  </si>
  <si>
    <t>329000527</t>
  </si>
  <si>
    <t>82</t>
  </si>
  <si>
    <t>712363115</t>
  </si>
  <si>
    <t>Provedení povlakové krytiny střech do 10° zaizolování prostupů kruhového průřezu D do 300 mm</t>
  </si>
  <si>
    <t>768698137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</si>
  <si>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</si>
  <si>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https://podminky.urs.cz/item/CS_URS_2025_01/712363115</t>
  </si>
  <si>
    <t>83</t>
  </si>
  <si>
    <t>712363352</t>
  </si>
  <si>
    <t>Povlakové krytiny střech do 10° z tvarovaných poplastovaných lišt délky 2 m koutová lišta vnitřní rš 100 mm</t>
  </si>
  <si>
    <t>-1944745908</t>
  </si>
  <si>
    <t>Povlakové krytiny střech plochých do 10° z tvarovaných poplastovaných lišt pro mPVC vnitřní koutová lišta rš 100 mm</t>
  </si>
  <si>
    <t>https://podminky.urs.cz/item/CS_URS_2025_01/712363352</t>
  </si>
  <si>
    <t>2,385*2+2,8</t>
  </si>
  <si>
    <t>84</t>
  </si>
  <si>
    <t>712363357</t>
  </si>
  <si>
    <t>Povlakové krytiny střech do 10° z tvarovaných poplastovaných lišt délky 2 m okapnice široká rš 250 mm - K1 a K2</t>
  </si>
  <si>
    <t>-863973833</t>
  </si>
  <si>
    <t>Povlakové krytiny střech plochých do 10° z tvarovaných poplastovaných lišt pro mPVC okapnice rš 250 mm - K1 a K2</t>
  </si>
  <si>
    <t>https://podminky.urs.cz/item/CS_URS_2025_01/712363357</t>
  </si>
  <si>
    <t>3,5"okapnice u žlabu"</t>
  </si>
  <si>
    <t>9,5"okapnice atik"</t>
  </si>
  <si>
    <t>85</t>
  </si>
  <si>
    <t>712463104</t>
  </si>
  <si>
    <t>Provedení povlakové krytiny střech přes 10° do 30° ukotvení fólie talířovou hmoždinkou do dřevěné konstrukce</t>
  </si>
  <si>
    <t>147625861</t>
  </si>
  <si>
    <t>Provedení povlakové krytiny střech šikmých přes 10° do 30° fólií ostatní činnosti při pokládání hydroizolačních fólií (materiál ve specifikaci) mechanické ukotvení talířovou hmoždinkou do dřevěné konstrukce</t>
  </si>
  <si>
    <t>https://podminky.urs.cz/item/CS_URS_2025_01/712463104</t>
  </si>
  <si>
    <t>86</t>
  </si>
  <si>
    <t>59051216</t>
  </si>
  <si>
    <t>hmoždinka ETA univerzální pro kotvení folie do dřev.kce</t>
  </si>
  <si>
    <t>2033692406</t>
  </si>
  <si>
    <t>hmoždinka univerzální pro kotvení folie do dřev. kce</t>
  </si>
  <si>
    <t>47,0588235294118*1,02 'Přepočtené koeficientem množství</t>
  </si>
  <si>
    <t>87</t>
  </si>
  <si>
    <t>998712201</t>
  </si>
  <si>
    <t>Přesun hmot procentní pro krytiny povlakové v objektech v do 6 m</t>
  </si>
  <si>
    <t>-1408765440</t>
  </si>
  <si>
    <t>Přesun hmot pro povlakové krytiny stanovený procentní sazbou (%) z ceny vodorovná dopravní vzdálenost do 50 m základní v objektech výšky do 6 m</t>
  </si>
  <si>
    <t>https://podminky.urs.cz/item/CS_URS_2025_01/998712201</t>
  </si>
  <si>
    <t>713</t>
  </si>
  <si>
    <t>Izolace tepelné</t>
  </si>
  <si>
    <t>88</t>
  </si>
  <si>
    <t>713131141</t>
  </si>
  <si>
    <t>Montáž izolace tepelné stěn lepením celoplošně rohoží, pásů, dílců, desek</t>
  </si>
  <si>
    <t>-359325301</t>
  </si>
  <si>
    <t>Montáž tepelné izolace stěn rohožemi, pásy, deskami, dílci, bloky (izolační materiál ve specifikaci) lepením celoplošně bez mechanického kotvení</t>
  </si>
  <si>
    <t>https://podminky.urs.cz/item/CS_URS_2025_01/713131141</t>
  </si>
  <si>
    <t>(0,85+0,15+0,4)*(2,685+3,1)*2-(0,85+0,15+0,4)*1"spodní TI horního objekti"</t>
  </si>
  <si>
    <t>2,5*3,1+1,8*(3,1+8*2)"zateplení spodní šachty do nezámrzné hloubky - část stropu a stěn - skladba B - XPS 120 "</t>
  </si>
  <si>
    <t>5,1*3,1"zateplení stropu šachty v pruhu v šířce komunikace a chodníku"</t>
  </si>
  <si>
    <t>89</t>
  </si>
  <si>
    <t>28376445</t>
  </si>
  <si>
    <t>deska XPS hrana rovná a strukturovaný povrch 300kPA λ=0,035 tl 140mm</t>
  </si>
  <si>
    <t>-2006139818</t>
  </si>
  <si>
    <t>56,928*1,15 'Přepočtené koeficientem množství</t>
  </si>
  <si>
    <t>90</t>
  </si>
  <si>
    <t>63482296</t>
  </si>
  <si>
    <t>deska tepelně izolační z pěnového skla s povrchovou úpravou pro izolování velmi zatížených podlah tl 120mm</t>
  </si>
  <si>
    <t>-532320281</t>
  </si>
  <si>
    <t>15,81*1,15 'Přepočtené koeficientem množství</t>
  </si>
  <si>
    <t>91</t>
  </si>
  <si>
    <t>713151111</t>
  </si>
  <si>
    <t>Montáž izolace tepelné střech šikmých kladené volně mezi krokve rohoží, pásů, desek</t>
  </si>
  <si>
    <t>-107196074</t>
  </si>
  <si>
    <t>Montáž tepelné izolace střech šikmých rohožemi, pásy, deskami (izolační materiál ve specifikaci) kladenými volně mezi krokve</t>
  </si>
  <si>
    <t>https://podminky.urs.cz/item/CS_URS_2025_01/713151111</t>
  </si>
  <si>
    <t>viz. výkres D.1.1.13 Řez A-A, skladba D - střešní konstrukce</t>
  </si>
  <si>
    <t>2,185*2,5</t>
  </si>
  <si>
    <t>92</t>
  </si>
  <si>
    <t>63152454</t>
  </si>
  <si>
    <t>deska tepelně izolační minerální univerzální λ=0,033-0,035 tl 150mm</t>
  </si>
  <si>
    <t>-628985362</t>
  </si>
  <si>
    <t>5,463*1,02 'Přepočtené koeficientem množství</t>
  </si>
  <si>
    <t>93</t>
  </si>
  <si>
    <t>998713202</t>
  </si>
  <si>
    <t>Přesun hmot procentní pro izolace tepelné v objektech v přes 6 do 12 m</t>
  </si>
  <si>
    <t>-1509571427</t>
  </si>
  <si>
    <t>Přesun hmot pro izolace tepelné stanovený procentní sazbou (%) z ceny vodorovná dopravní vzdálenost do 50 m v objektech výšky přes 6 do 12 m</t>
  </si>
  <si>
    <t>https://podminky.urs.cz/item/CS_URS_2022_01/998713202</t>
  </si>
  <si>
    <t>762</t>
  </si>
  <si>
    <t>Konstrukce tesařské</t>
  </si>
  <si>
    <t>94</t>
  </si>
  <si>
    <t>762332122</t>
  </si>
  <si>
    <t>Montáž vázaných kcí krovů pravidelných pomocí ocelových spojek z hraněného řeziva pl přes 120 do 224 cm2</t>
  </si>
  <si>
    <t>-743631897</t>
  </si>
  <si>
    <t>Montáž vázaných konstrukcí krovů střech pultových, sedlových, valbových, stanových čtvercového nebo obdélníkového půdorysu z řeziva hraněného pomocí ocelových spojek (spojky ve specifikaci) průřezové plochy přes 120 do 224 cm2</t>
  </si>
  <si>
    <t>https://podminky.urs.cz/item/CS_URS_2025_01/762332122</t>
  </si>
  <si>
    <t>viz. D.1.1.12 - Půdorys krovu, detail atiky, Půdorys střechy</t>
  </si>
  <si>
    <t>3,1+0,45+1,82"pozednice"</t>
  </si>
  <si>
    <t>3,5*5"krokev"</t>
  </si>
  <si>
    <t>10+0,6*13"hranol pro kci atik"</t>
  </si>
  <si>
    <t>60512130</t>
  </si>
  <si>
    <t>hranol stavební řezivo průřezu do 224cm2 do dl 6m</t>
  </si>
  <si>
    <t>-541028886</t>
  </si>
  <si>
    <t>0,14*0,1*(3,1+0,45+1,82)"pozednice"</t>
  </si>
  <si>
    <t>0,1*0,15*3,5*5"krokev"</t>
  </si>
  <si>
    <t>0,2*0,05*(10+0,6*13)"hranol pro kci atik"</t>
  </si>
  <si>
    <t>96</t>
  </si>
  <si>
    <t>762341210</t>
  </si>
  <si>
    <t>Montáž bednění střech rovných a šikmých sklonu do 60° z hrubých prken na sraz tl do 32 mm</t>
  </si>
  <si>
    <t>1998527967</t>
  </si>
  <si>
    <t>Montáž bednění střech rovných a šikmých sklonu do 60° s vyřezáním otvorů z prken hrubých na sraz tl. do 32 mm</t>
  </si>
  <si>
    <t>https://podminky.urs.cz/item/CS_URS_2025_01/762341210</t>
  </si>
  <si>
    <t>(0,6+0,45)*2,585*2+0,45*2,8"vnitřní strana atik"</t>
  </si>
  <si>
    <t>(0,6+0,45)*2,845*2+0,6*3,42"vnější strana atik"</t>
  </si>
  <si>
    <t>97</t>
  </si>
  <si>
    <t>60515111</t>
  </si>
  <si>
    <t>řezivo jehličnaté boční prkno 20-30mm</t>
  </si>
  <si>
    <t>693218354</t>
  </si>
  <si>
    <t>0,025*((0,6+0,45)*2,585*2+0,45*2,8)"vnitřní strana atik"</t>
  </si>
  <si>
    <t>0,025*((0,6+0,45)*2,845*2+0,6*3,42)"vnější strana atik"</t>
  </si>
  <si>
    <t>0,368*1,05 'Přepočtené koeficientem množství</t>
  </si>
  <si>
    <t>98</t>
  </si>
  <si>
    <t>762081510</t>
  </si>
  <si>
    <t xml:space="preserve">Plošné hoblování hraněného řeziva zabudovaného do konstrukce  - frézování na pero-drážky </t>
  </si>
  <si>
    <t>-1886237498</t>
  </si>
  <si>
    <t xml:space="preserve">Hoblování hraněného řeziva zabudovaného do konstrukce plošné prkna, fošny - frézování na pero-drážky </t>
  </si>
  <si>
    <t>https://podminky.urs.cz/item/CS_URS_2025_01/762081510</t>
  </si>
  <si>
    <t>2,995*2,8"plocha střechy"</t>
  </si>
  <si>
    <t>762341270.R1</t>
  </si>
  <si>
    <t>Montáž bednění střech rovných a šikmých sklonu do 60° z fošen na pero a drážku tl 40 mm</t>
  </si>
  <si>
    <t>757076020</t>
  </si>
  <si>
    <t>100</t>
  </si>
  <si>
    <t>60515121</t>
  </si>
  <si>
    <t>řezivo jehličnaté boční prkno 40-60mm</t>
  </si>
  <si>
    <t>126195496</t>
  </si>
  <si>
    <t>0,04*2,945*2,8"plocha střechy"</t>
  </si>
  <si>
    <t>0,33*1,05 'Přepočtené koeficientem množství</t>
  </si>
  <si>
    <t>101</t>
  </si>
  <si>
    <t>762341952</t>
  </si>
  <si>
    <t>Vyřezání části bednění střech z desek měkkých pl jednotlivě přes 1 do 4 m2  - zařezání OSB atik dle KZS  fasády</t>
  </si>
  <si>
    <t>-805134795</t>
  </si>
  <si>
    <t>Vyřezání otvorů v bednění střech bez rozebrání krytiny z desek měkkých (minerálněvláknitých, dřevovláknitých apod.), otvoru plochy jednotlivě přes 1 do 4 m2 - zařezání OSB atik dle KZS fasády</t>
  </si>
  <si>
    <t>https://podminky.urs.cz/item/CS_URS_2025_01/762341952</t>
  </si>
  <si>
    <t>2,89*2+3,42</t>
  </si>
  <si>
    <t>102</t>
  </si>
  <si>
    <t>762395000</t>
  </si>
  <si>
    <t>Spojovací prostředky krovů, bednění, laťování, nadstřešních konstrukcí</t>
  </si>
  <si>
    <t>795921508</t>
  </si>
  <si>
    <t>Spojovací prostředky krovů, bednění a laťování, nadstřešních konstrukcí svorníky, prkna, hřebíky, pásová ocel, vruty</t>
  </si>
  <si>
    <t>https://podminky.urs.cz/item/CS_URS_2025_01/762395000</t>
  </si>
  <si>
    <t>103</t>
  </si>
  <si>
    <t>762083122</t>
  </si>
  <si>
    <t>Impregnace řeziva proti dřevokaznému hmyzu, houbám a plísním máčením třída ohrožení 3 a 4</t>
  </si>
  <si>
    <t>-849092683</t>
  </si>
  <si>
    <t>Impregnace řeziva máčením proti dřevokaznému hmyzu, houbám a plísním, třída ohrožení 3 a 4 (dřevo v exteriéru)</t>
  </si>
  <si>
    <t>https://podminky.urs.cz/item/CS_URS_2025_01/762083122</t>
  </si>
  <si>
    <t>0,025*((0,6+0,45)*2,585*2+0,45*2,8)"prkna 25mm -vnitřní strana atik"</t>
  </si>
  <si>
    <t>0,025*((0,6+0,45)*2,845*2+0,6*3,42)"prkna 25 mm - vnější strana atik"</t>
  </si>
  <si>
    <t>0,04*2,945*2,8"fošna - 40 mm - záklop - plocha střechy"</t>
  </si>
  <si>
    <t>104</t>
  </si>
  <si>
    <t>762841953</t>
  </si>
  <si>
    <t>Doplnění části podbíjení palubkami pl jednotlivě přes 1 do 4 m2</t>
  </si>
  <si>
    <t>-311827089</t>
  </si>
  <si>
    <t>Podbíjení (materiál v ceně) doplnění prkny tl. do 32 mm hoblovanými palubovými, plochy jednotlivě přes 1,00 do 4,00 m2</t>
  </si>
  <si>
    <t>https://podminky.urs.cz/item/CS_URS_2025_01/762841953</t>
  </si>
  <si>
    <t>(0,2+0,4)*3,1"podbití"</t>
  </si>
  <si>
    <t>105</t>
  </si>
  <si>
    <t>998762201</t>
  </si>
  <si>
    <t>Přesun hmot procentní pro kce tesařské v objektech v do 6 m</t>
  </si>
  <si>
    <t>-234856732</t>
  </si>
  <si>
    <t>Přesun hmot pro konstrukce tesařské stanovený procentní sazbou (%) z ceny vodorovná dopravní vzdálenost do 50 m základní v objektech výšky do 6 m</t>
  </si>
  <si>
    <t>https://podminky.urs.cz/item/CS_URS_2025_01/998762201</t>
  </si>
  <si>
    <t>763</t>
  </si>
  <si>
    <t>Konstrukce suché výstavby</t>
  </si>
  <si>
    <t>106</t>
  </si>
  <si>
    <t>763131471</t>
  </si>
  <si>
    <t>SDK podhled deska 1xDFH2 12,5 bez izolace dvouvrstvá spodní kce profil CD+UD REI do 90</t>
  </si>
  <si>
    <t>500893496</t>
  </si>
  <si>
    <t>Podhled ze sádrokartonových desek dvouvrstvá zavěšená spodní konstrukce z ocelových profilů CD, UD jednoduše opláštěná deskou impregnovanou protipožární DFH2, tl. 12,5 mm, bez izolace, REI do 90</t>
  </si>
  <si>
    <t>https://podminky.urs.cz/item/CS_URS_2025_01/763131471</t>
  </si>
  <si>
    <t>viz. výkres D.1.1.13</t>
  </si>
  <si>
    <t>2,085*2,5</t>
  </si>
  <si>
    <t>107</t>
  </si>
  <si>
    <t>763131711</t>
  </si>
  <si>
    <t>SDK podhled dilatace</t>
  </si>
  <si>
    <t>-1108219402</t>
  </si>
  <si>
    <t>Podhled ze sádrokartonových desek ostatní práce a konstrukce na podhledech ze sádrokartonových desek dilatace</t>
  </si>
  <si>
    <t>https://podminky.urs.cz/item/CS_URS_2025_01/763131711</t>
  </si>
  <si>
    <t>(2,085+2,5)*2</t>
  </si>
  <si>
    <t>108</t>
  </si>
  <si>
    <t>763131714</t>
  </si>
  <si>
    <t>SDK podhled základní penetrační nátěr</t>
  </si>
  <si>
    <t>-1765273529</t>
  </si>
  <si>
    <t>Podhled ze sádrokartonových desek ostatní práce a konstrukce na podhledech ze sádrokartonových desek základní penetrační nátěr</t>
  </si>
  <si>
    <t>https://podminky.urs.cz/item/CS_URS_2025_01/763131714</t>
  </si>
  <si>
    <t>109</t>
  </si>
  <si>
    <t>763131751</t>
  </si>
  <si>
    <t>Montáž parotěsné zábrany do SDK podhledu</t>
  </si>
  <si>
    <t>770405250</t>
  </si>
  <si>
    <t>Podhled ze sádrokartonových desek ostatní práce a konstrukce na podhledech ze sádrokartonových desek montáž parotěsné zábrany</t>
  </si>
  <si>
    <t>https://podminky.urs.cz/item/CS_URS_2025_01/763131751</t>
  </si>
  <si>
    <t>110</t>
  </si>
  <si>
    <t>763131752</t>
  </si>
  <si>
    <t>Montáž jedné vrstvy tepelné izolace do SDK podhledu</t>
  </si>
  <si>
    <t>393226095</t>
  </si>
  <si>
    <t>Podhled ze sádrokartonových desek ostatní práce a konstrukce na podhledech ze sádrokartonových desek montáž jedné vrstvy tepelné izolace</t>
  </si>
  <si>
    <t>https://podminky.urs.cz/item/CS_URS_2025_01/763131752</t>
  </si>
  <si>
    <t>111</t>
  </si>
  <si>
    <t>63152370</t>
  </si>
  <si>
    <t>deska tepelně izolační minerální kontaktních pro podhledy finální s povrchovou úpravou λ=0,040 tl 50mm</t>
  </si>
  <si>
    <t>1843817649</t>
  </si>
  <si>
    <t>5,213*1,1 'Přepočtené koeficientem množství</t>
  </si>
  <si>
    <t>112</t>
  </si>
  <si>
    <t>998763100</t>
  </si>
  <si>
    <t>Přesun hmot tonážní pro dřevostavby v objektech v do 6 m</t>
  </si>
  <si>
    <t>6771376</t>
  </si>
  <si>
    <t>Přesun hmot pro dřevostavby stanovený z hmotnosti přesunovaného materiálu vodorovná dopravní vzdálenost do 50 m základní v objektech výšky do 6 m</t>
  </si>
  <si>
    <t>https://podminky.urs.cz/item/CS_URS_2025_01/998763100</t>
  </si>
  <si>
    <t>764</t>
  </si>
  <si>
    <t>Konstrukce klempířské</t>
  </si>
  <si>
    <t>113</t>
  </si>
  <si>
    <t>764511601</t>
  </si>
  <si>
    <t>Žlab podokapní půlkruhový z Pz s povrchovou úpravou rš 250 mm - K3</t>
  </si>
  <si>
    <t>1825634989</t>
  </si>
  <si>
    <t>Žlab podokapní z pozinkovaného plechu s povrchovou úpravou včetně háků a čel půlkruhový do rš 280 mm - K3</t>
  </si>
  <si>
    <t>https://podminky.urs.cz/item/CS_URS_2025_01/764511601</t>
  </si>
  <si>
    <t>114</t>
  </si>
  <si>
    <t>764511641</t>
  </si>
  <si>
    <t>Kotlík oválný (trychtýřový) pro podokapní žlaby z Pz s povrchovou úpravou do 250/90 mm - K4</t>
  </si>
  <si>
    <t>-1724401940</t>
  </si>
  <si>
    <t>Žlab podokapní z pozinkovaného plechu s povrchovou úpravou kotlík oválný (trychtýřový), rš žlabu/průměr svodu do 250/90 mm - K4</t>
  </si>
  <si>
    <t>https://podminky.urs.cz/item/CS_URS_2025_01/764511641</t>
  </si>
  <si>
    <t>115</t>
  </si>
  <si>
    <t>764518621</t>
  </si>
  <si>
    <t>Svody kruhové včetně objímek, kolen, odskoků z Pz s povrchovou úpravou průměru do 90 mm - K5</t>
  </si>
  <si>
    <t>2037121798</t>
  </si>
  <si>
    <t>Svod z pozinkovaného plechu s upraveným povrchem včetně objímek, kolen a odskoků kruhový, průměru do 90 mm - K5</t>
  </si>
  <si>
    <t>https://podminky.urs.cz/item/CS_URS_2025_01/764518621</t>
  </si>
  <si>
    <t>116</t>
  </si>
  <si>
    <t>998764201</t>
  </si>
  <si>
    <t>Přesun hmot procentní pro konstrukce klempířské v objektech v do 6 m</t>
  </si>
  <si>
    <t>-961726136</t>
  </si>
  <si>
    <t>Přesun hmot pro konstrukce klempířské stanovený procentní sazbou (%) z ceny vodorovná dopravní vzdálenost do 50 m v objektech výšky do 6 m</t>
  </si>
  <si>
    <t>https://podminky.urs.cz/item/CS_URS_2022_01/998764201</t>
  </si>
  <si>
    <t>766</t>
  </si>
  <si>
    <t>Konstrukce truhlářské</t>
  </si>
  <si>
    <t>117</t>
  </si>
  <si>
    <t>766 6_0.1</t>
  </si>
  <si>
    <t xml:space="preserve">Dveře vchodové - rozměr 1000x2mm, jednokřídlé,plné plastové, Kömerling 76AD, Ug=1,1W/m2K, polodekor bílá/antracit, Uw=1,2W/m2K, Ud=1,2W/m2K, klika-koule (bezpečnostní kování), hliníkový nízký práh </t>
  </si>
  <si>
    <t>ks</t>
  </si>
  <si>
    <t>-1350053117</t>
  </si>
  <si>
    <t>118</t>
  </si>
  <si>
    <t>998766202</t>
  </si>
  <si>
    <t>Přesun hmot procentní pro kce truhlářské v objektech v přes 6 do 12 m</t>
  </si>
  <si>
    <t>-434658594</t>
  </si>
  <si>
    <t>Přesun hmot pro konstrukce truhlářské stanovený procentní sazbou (%) z ceny vodorovná dopravní vzdálenost do 50 m základní v objektech výšky přes 6 do 12 m</t>
  </si>
  <si>
    <t>https://podminky.urs.cz/item/CS_URS_2025_01/998766202</t>
  </si>
  <si>
    <t>767</t>
  </si>
  <si>
    <t>Konstrukce zámečnické</t>
  </si>
  <si>
    <t>119</t>
  </si>
  <si>
    <t>767590124</t>
  </si>
  <si>
    <t>Montáž podlahového roštu šroubovaného</t>
  </si>
  <si>
    <t>-168117575</t>
  </si>
  <si>
    <t>Montáž podlahových konstrukcí podlahových roštů, podlah připevněných šroubováním</t>
  </si>
  <si>
    <t>https://podminky.urs.cz/item/CS_URS_2025_01/767590124</t>
  </si>
  <si>
    <t>viz. výkres D.1.1.13 - Řez A-A - skladba C</t>
  </si>
  <si>
    <t>4,386+0,852</t>
  </si>
  <si>
    <t>120</t>
  </si>
  <si>
    <t>55347101.R1</t>
  </si>
  <si>
    <t>Svařovaný pororošt ( SP ), 34/38 - rozteče nosných 34 mm / rozpěrných 38 mm, výška 50 mm - SP 530-34/38-5, v povrchové úpravě žárovým zinkováním dle EN ISO 1461, protiskluz na nosných páscích typ S4.</t>
  </si>
  <si>
    <t>-1018247456</t>
  </si>
  <si>
    <t>121</t>
  </si>
  <si>
    <t>55347102.R2</t>
  </si>
  <si>
    <t>Svařovaný pororošt ( SP ), 34/38 - rozteče nosných 34 mm / rozpěrných 38 mm, výška 50 mm - SP 230-34/38-5, v povrchové úpravě žárovým zinkováním dle EN ISO 1461, protiskluz na nosných páscích typ S4.</t>
  </si>
  <si>
    <t>1199912105</t>
  </si>
  <si>
    <t>122</t>
  </si>
  <si>
    <t>767831022</t>
  </si>
  <si>
    <t>Montáž vnitřních kovových žebříků přímých kotvených do betonu</t>
  </si>
  <si>
    <t>-184947925</t>
  </si>
  <si>
    <t>Montáž vnitřních kovových žebříků přímých, ukotvených do betonu</t>
  </si>
  <si>
    <t>https://podminky.urs.cz/item/CS_URS_2025_01/767831022</t>
  </si>
  <si>
    <t>4,51"zámečnický prvek - Z1"</t>
  </si>
  <si>
    <t>123</t>
  </si>
  <si>
    <t>44983199.R1</t>
  </si>
  <si>
    <t>Z1 - Výroba a dodávka zámečnického prvku - vnitřního žebříku vč. povrchové úpravy žárovým zinkováním</t>
  </si>
  <si>
    <t>kg</t>
  </si>
  <si>
    <t>-902040610</t>
  </si>
  <si>
    <t>124</t>
  </si>
  <si>
    <t>767995114.R1</t>
  </si>
  <si>
    <t>Výroba, dodávka a montáž atypických zámečnických konstrukcí hmotnosti přes 20 do 50 kg vč. povrchové úpravy žárovým zinkováním</t>
  </si>
  <si>
    <t>2014959326</t>
  </si>
  <si>
    <t>ocel kce stropu nad 1.PP</t>
  </si>
  <si>
    <t>76,32"IPE 120"</t>
  </si>
  <si>
    <t>14,175"IPE 100"</t>
  </si>
  <si>
    <t>3,24"IPE 100"</t>
  </si>
  <si>
    <t>48,96"HEB 100"</t>
  </si>
  <si>
    <t>125</t>
  </si>
  <si>
    <t>13010744</t>
  </si>
  <si>
    <t>ocel profilová jakost S235JR (11 375) průřez IPE 120</t>
  </si>
  <si>
    <t>1729935613</t>
  </si>
  <si>
    <t>76,32/1000</t>
  </si>
  <si>
    <t>126</t>
  </si>
  <si>
    <t>13010742</t>
  </si>
  <si>
    <t>ocel profilová jakost S235JR (11 375) průřez IPE 100</t>
  </si>
  <si>
    <t>-745656207</t>
  </si>
  <si>
    <t>(14,175+3,24)/1000</t>
  </si>
  <si>
    <t>127</t>
  </si>
  <si>
    <t>13010970</t>
  </si>
  <si>
    <t>ocel profilová jakost S235JR (11 375) průřez HEB 100</t>
  </si>
  <si>
    <t>-1687782168</t>
  </si>
  <si>
    <t>48,96/1000</t>
  </si>
  <si>
    <t>128</t>
  </si>
  <si>
    <t>998767201</t>
  </si>
  <si>
    <t>Přesun hmot procentní pro zámečnické konstrukce v objektech v do 6 m</t>
  </si>
  <si>
    <t>-169322783</t>
  </si>
  <si>
    <t>Přesun hmot pro zámečnické konstrukce stanovený procentní sazbou (%) z ceny vodorovná dopravní vzdálenost do 50 m základní v objektech výšky do 6 m</t>
  </si>
  <si>
    <t>https://podminky.urs.cz/item/CS_URS_2025_01/998767201</t>
  </si>
  <si>
    <t>777</t>
  </si>
  <si>
    <t>Podlahy lité</t>
  </si>
  <si>
    <t>129</t>
  </si>
  <si>
    <t>777611121</t>
  </si>
  <si>
    <t>Krycí epoxidový průmyslový nátěr podlahy</t>
  </si>
  <si>
    <t>1075284922</t>
  </si>
  <si>
    <t>Krycí nátěr podlahy průmyslový epoxidový</t>
  </si>
  <si>
    <t>https://podminky.urs.cz/item/CS_URS_2025_01/777611121</t>
  </si>
  <si>
    <t>2,5*9,5"plocha šachty"</t>
  </si>
  <si>
    <t>0,1*(2,5+9,5)*2"sokl"</t>
  </si>
  <si>
    <t>783</t>
  </si>
  <si>
    <t>Dokončovací práce - nátěry</t>
  </si>
  <si>
    <t>130</t>
  </si>
  <si>
    <t>783827401</t>
  </si>
  <si>
    <t>Krycí dvojnásobný akrylátový nátěr hladkých betonových povrchů</t>
  </si>
  <si>
    <t>CS ÚRS 2022 02</t>
  </si>
  <si>
    <t>971142406</t>
  </si>
  <si>
    <t>https://podminky.urs.cz/item/CS_URS_2022_02/783827401</t>
  </si>
  <si>
    <t>2,21*(10,1+2,5)*2"šachtové monol stěny"</t>
  </si>
  <si>
    <t>1*0,3*(2,085*2+3,1*2)"monol stěny nadzemního objektu"</t>
  </si>
  <si>
    <t>784</t>
  </si>
  <si>
    <t>Dokončovací práce - malby a tapety</t>
  </si>
  <si>
    <t>131</t>
  </si>
  <si>
    <t>784221101</t>
  </si>
  <si>
    <t>Dvojnásobné bílé malby ze směsí za sucha dobře otěruvzdorných v místnostech do 3,80 m</t>
  </si>
  <si>
    <t>145271376</t>
  </si>
  <si>
    <t>Malby z malířských směsí otěruvzdorných za sucha dvojnásobné, bílé za sucha otěruvzdorné dobře v místnostech výšky do 3,80 m</t>
  </si>
  <si>
    <t>https://podminky.urs.cz/item/CS_URS_2025_01/784221101</t>
  </si>
  <si>
    <t>2,76*(2,085+2,5)*2-1*2+0,25*(1+2*2)</t>
  </si>
  <si>
    <t>02 - Elektroinstalace</t>
  </si>
  <si>
    <t>M - Práce a dodávky M</t>
  </si>
  <si>
    <t xml:space="preserve">    21-M - Elektromontáže</t>
  </si>
  <si>
    <t xml:space="preserve">      46-M - Zemní práce při extr.mont.pracích</t>
  </si>
  <si>
    <t xml:space="preserve">      21-M_01 - Elektroinstalace </t>
  </si>
  <si>
    <t xml:space="preserve">        A_ost - Elektroinstalace-OSTATNÍ vč. MONTÁŽE</t>
  </si>
  <si>
    <t xml:space="preserve">      21-M_02 - Elektroinstalace - materiál</t>
  </si>
  <si>
    <t xml:space="preserve">        D1 - Kabely</t>
  </si>
  <si>
    <t xml:space="preserve">        D2 - Svítidla</t>
  </si>
  <si>
    <t xml:space="preserve">        D3 - Přístroje, vypínače, zásuvky, rámečky</t>
  </si>
  <si>
    <t xml:space="preserve">        D4 - Přístrojové krabice, dopňující materiál</t>
  </si>
  <si>
    <t xml:space="preserve">        D5 - Stavební</t>
  </si>
  <si>
    <t xml:space="preserve">        D6 - Zabezpečovací systém</t>
  </si>
  <si>
    <t xml:space="preserve">        D7 - Rozvodné skříně</t>
  </si>
  <si>
    <t xml:space="preserve">        D8 - Kamerový systém</t>
  </si>
  <si>
    <t>Práce a dodávky M</t>
  </si>
  <si>
    <t>21-M</t>
  </si>
  <si>
    <t>Elektromontáže</t>
  </si>
  <si>
    <t>46-M</t>
  </si>
  <si>
    <t>Zemní práce při extr.mont.pracích</t>
  </si>
  <si>
    <t>460161142</t>
  </si>
  <si>
    <t>Hloubení kabelových rýh ručně š 35 cm hl 50 cm v hornině tř I skupiny 3</t>
  </si>
  <si>
    <t>-599909531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</si>
  <si>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3</t>
  </si>
  <si>
    <t>https://podminky.urs.cz/item/CS_URS_2022_02/460161142</t>
  </si>
  <si>
    <t>460661512</t>
  </si>
  <si>
    <t>Kabelové lože z písku pro kabely nn kryté plastovou fólií š lože přes 25 do 50 cm</t>
  </si>
  <si>
    <t>1691083421</t>
  </si>
  <si>
    <t>Kabelové lože z písku včetně podsypu, zhutnění a urovnání povrchu pro kabely nn zakryté plastovou fólií, šířky přes 25 do 50 cm</t>
  </si>
  <si>
    <t>https://podminky.urs.cz/item/CS_URS_2022_02/460661512</t>
  </si>
  <si>
    <t>21-M_01</t>
  </si>
  <si>
    <t xml:space="preserve">Elektroinstalace </t>
  </si>
  <si>
    <t>A_ost</t>
  </si>
  <si>
    <t>Elektroinstalace-OSTATNÍ vč. MONTÁŽE</t>
  </si>
  <si>
    <t>A0_pd</t>
  </si>
  <si>
    <t>Projektová dokumentace</t>
  </si>
  <si>
    <t>-1437221380</t>
  </si>
  <si>
    <t>A1_M</t>
  </si>
  <si>
    <t>Montáž elektroinstalace - komplet</t>
  </si>
  <si>
    <t>-1122721920</t>
  </si>
  <si>
    <t>A2_tj</t>
  </si>
  <si>
    <t>Technické práce</t>
  </si>
  <si>
    <t>-418280950</t>
  </si>
  <si>
    <t>A3_r</t>
  </si>
  <si>
    <t>Revize elektroinstalace</t>
  </si>
  <si>
    <t>-2114338965</t>
  </si>
  <si>
    <t>Výchozí revize, zkoušky, oživení</t>
  </si>
  <si>
    <t>A4_PPV</t>
  </si>
  <si>
    <t>PPV z montáže</t>
  </si>
  <si>
    <t>-1139518030</t>
  </si>
  <si>
    <t>A5_GZS</t>
  </si>
  <si>
    <t>GZS a doprava z montáže</t>
  </si>
  <si>
    <t>1647796876</t>
  </si>
  <si>
    <t>A6_P</t>
  </si>
  <si>
    <t>Přesun z mat. vč. dodávek</t>
  </si>
  <si>
    <t>677255399</t>
  </si>
  <si>
    <t>A7_D</t>
  </si>
  <si>
    <t>Stav.tech.dozor z celk. ceny</t>
  </si>
  <si>
    <t>1769210615</t>
  </si>
  <si>
    <t>21-M_02</t>
  </si>
  <si>
    <t>Elektroinstalace - materiál</t>
  </si>
  <si>
    <t>D1</t>
  </si>
  <si>
    <t>Kabely</t>
  </si>
  <si>
    <t>Pol1</t>
  </si>
  <si>
    <t>Silový kabel CYKY-J 4x10</t>
  </si>
  <si>
    <t>256</t>
  </si>
  <si>
    <t>-659781084</t>
  </si>
  <si>
    <t>Pol2</t>
  </si>
  <si>
    <t>Silový kabel CYKY-J 3x1,5</t>
  </si>
  <si>
    <t>1562879079</t>
  </si>
  <si>
    <t>Pol3</t>
  </si>
  <si>
    <t>Silový kabel CYKY-J 3x2,5</t>
  </si>
  <si>
    <t>1246141795</t>
  </si>
  <si>
    <t>Pol4</t>
  </si>
  <si>
    <t>Silový kabel CYKY-J 5x2,5</t>
  </si>
  <si>
    <t>-1893829632</t>
  </si>
  <si>
    <t>Pol5</t>
  </si>
  <si>
    <t>Kabelová chránička, vnitřní průměr 32mm, vnější průměr 40mm</t>
  </si>
  <si>
    <t>1010777343</t>
  </si>
  <si>
    <t>Pol6</t>
  </si>
  <si>
    <t xml:space="preserve">Elektroinstalační trubka tuhá z PVC d 22 </t>
  </si>
  <si>
    <t>1041267797</t>
  </si>
  <si>
    <t>Pol7</t>
  </si>
  <si>
    <t>Závěsný systém pro kabely / kabelové držáky</t>
  </si>
  <si>
    <t>kpl.</t>
  </si>
  <si>
    <t>2081464104</t>
  </si>
  <si>
    <t>D2</t>
  </si>
  <si>
    <t>Svítidla</t>
  </si>
  <si>
    <t>Pol8</t>
  </si>
  <si>
    <t>A - 	Přisazené LED svítidlo 660x136 mm, prachotěsné s opálovým PC krytem, IK08, 1x19 W, 2500 lm, Ra 80, 4000 K, IP 65</t>
  </si>
  <si>
    <t>-1708271303</t>
  </si>
  <si>
    <t>Pol9</t>
  </si>
  <si>
    <t>B - 	Exteriérové nástěnné LED svítidlo 205 mm, 1x12 W, 1250 lm, Ra 80, 	6400 K, IP 65</t>
  </si>
  <si>
    <t>1036055603</t>
  </si>
  <si>
    <t>D3</t>
  </si>
  <si>
    <t>Přístroje, vypínače, zásuvky, rámečky</t>
  </si>
  <si>
    <t>Pol10</t>
  </si>
  <si>
    <t>Jednopólový spínač, přístroj (rámeček dle umístění)</t>
  </si>
  <si>
    <t>-1493115427</t>
  </si>
  <si>
    <t>Pol11</t>
  </si>
  <si>
    <t>Kryt jednoduchý</t>
  </si>
  <si>
    <t>-1850225748</t>
  </si>
  <si>
    <t>Pol35</t>
  </si>
  <si>
    <t>Spínač automatický se snímačem pohybu, IP 44</t>
  </si>
  <si>
    <t>833977659</t>
  </si>
  <si>
    <t>Pol12</t>
  </si>
  <si>
    <t>Jednofázová zásuvka dvojnásobná s ochranými kolíky, s clonkami a natočenou dutinou</t>
  </si>
  <si>
    <t>-426858737</t>
  </si>
  <si>
    <t>Pol13</t>
  </si>
  <si>
    <t>Jednofázová zásuvka jednonásobná s ochranným kolíkem, s clonkami</t>
  </si>
  <si>
    <t>1338503888</t>
  </si>
  <si>
    <t>Pol14</t>
  </si>
  <si>
    <t>Zásuvka třífázova, 16A, IP44</t>
  </si>
  <si>
    <t>636510395</t>
  </si>
  <si>
    <t>Pol15</t>
  </si>
  <si>
    <t>Rámeček jednonásobný</t>
  </si>
  <si>
    <t>351529548</t>
  </si>
  <si>
    <t>D4</t>
  </si>
  <si>
    <t>Přístrojové krabice, dopňující materiál</t>
  </si>
  <si>
    <t>Pol16</t>
  </si>
  <si>
    <t>Přístrojová krabice pod omítku - jednonásobná</t>
  </si>
  <si>
    <t>-793592408</t>
  </si>
  <si>
    <t>Pol17</t>
  </si>
  <si>
    <t>Rozbočná krabice pod omítku, vč. víka a svorkovnice</t>
  </si>
  <si>
    <t>2030885447</t>
  </si>
  <si>
    <t>Pol18</t>
  </si>
  <si>
    <t>Ekvipotenciální přípojnice na omítku, s víčkem</t>
  </si>
  <si>
    <t>1937772700</t>
  </si>
  <si>
    <t>Pol19</t>
  </si>
  <si>
    <t>Bernard svorka</t>
  </si>
  <si>
    <t>1474450188</t>
  </si>
  <si>
    <t>Pol20</t>
  </si>
  <si>
    <t>Vodič CY 16mm2, zel/žl.</t>
  </si>
  <si>
    <t>925709833</t>
  </si>
  <si>
    <t>Pol21</t>
  </si>
  <si>
    <t>Pásek FeZn 30x4</t>
  </si>
  <si>
    <t>-2104367718</t>
  </si>
  <si>
    <t>D5</t>
  </si>
  <si>
    <t>Stavební</t>
  </si>
  <si>
    <t>Pol22</t>
  </si>
  <si>
    <t>Zednické přípomoci - zasekání kabelů do omítky, provedení prostupů, vyplnění rýh a prostupů</t>
  </si>
  <si>
    <t>1447783177</t>
  </si>
  <si>
    <t>D6</t>
  </si>
  <si>
    <t>Zabezpečovací systém</t>
  </si>
  <si>
    <t>Pol23</t>
  </si>
  <si>
    <t xml:space="preserve">Kompaktní bezdrátový zabezpečovací GSM alarm, obsahující:   - GSM alarm systém, centrální jednotka, která řídí všechna čidla v objektu, spouští alarm, sirény, volá na zvolená čísla  - bezdrátový PIR snímač s integrovanou anténou, hlídá pohyb v místnosti  </t>
  </si>
  <si>
    <t>179892865</t>
  </si>
  <si>
    <t>Kompaktní bezdrátový zabezpečovací GSM alarm, obsahující:   - GSM alarm systém, centrální jednotka, která řídí všechna čidla v objektu, spouští alarm, sirény, volá na zvolená čísla  - bezdrátový PIR snímač s integrovanou anténou, hlídá pohyb v místnosti  - magnetický bezdrátový senzor na okno nebo dveře s integrovanou anténou, hlídá ote-vření vstupních dveří nebo oken  - dálkové ovládání (klíčenka) pro zapnutí a vypnutí alarmu  - GSM anténa  - vnitřní mini siréna 110 dB  - audio reproduktor + mikrofon (oboje integrované v hlavní jednotce)  - napájecí zdroj pro centrální jednotku  - podrobný uživatelský manuál pro snadné nastavení a provoz</t>
  </si>
  <si>
    <t>D7</t>
  </si>
  <si>
    <t>Rozvodné skříně</t>
  </si>
  <si>
    <t>Pol24</t>
  </si>
  <si>
    <t>Celoplastová rozvodnice, ozn. RSH, nástěnná, šířka 390 mm, výška 377 mm, hloubka 99 mm, krytí IP 40, přívod spodem, vývody horem a spodem, skládající se z následujících částí:Celoplastová rozvodnice, prázdná - 1 ks</t>
  </si>
  <si>
    <t>300896896</t>
  </si>
  <si>
    <t>Celoplastová rozvodnice, ozn. RSH, nástěnná, šířka 390 mm, výška 377 mm, hloubka 99 mm, krytí IP 40, přívod spodem, vývody horem a spodem, skládající se z následujících částí:
Celoplastová rozvodnice, prázdná - 1 ks
Třífázový vypínač - 25A  - 1 ks
Proudový čtyřpólový chráni,č 25 A, 230 V, citlivost 0,03 A, typ A, 6 kA - 1 ks
Komb. jistič s proudovým chráničem, char. B - 10A, citlivost 0,03A - 1 ks
Jednofázový jistič, charakteristika B - 10A  - 1 ks
Jednofázový jistič, charakteristika B - 16A   - 5 ks
Třífázový jistič, charakteristika B - 16A - 1 ks
Fázová svorka, proudové zatížení 41A - 3 ks
Fázová svorka, proudové zatížení 24A - 8 ks
Hmotnost rozvodnice  - 10 kg</t>
  </si>
  <si>
    <t>Pol34</t>
  </si>
  <si>
    <t>Elektroměrová rozvodnice celoplastová z termoplastu (v sestavě s přípojkovou skříní) ozn. ER, Kompaktní pilíř (1x jednotarifní, 3f) šířka 320 mm výška 600 mm (1815 mm výška pilíře) hloubka 220 mm krytí IP44 přívod spodem vývod spodem skládající se z násle</t>
  </si>
  <si>
    <t>-1001518152</t>
  </si>
  <si>
    <t>Elektroměrová rozvodnice celoplastová z termoplastu (v sestavě s přípojkovou skříní) ozn. ER, Kompaktní pilíř (1x jednotarifní, 3f) šířka 320 mm výška 600 mm (1815 mm výška pilíře) hloubka 220 mm krytí IP44 přívod spodem vývod spodem skládající se z následujících částí:
1x můstek PEN řadové svorky Přístroje na elekroměrové desce s plombovatelným krytem jističů</t>
  </si>
  <si>
    <t>D8</t>
  </si>
  <si>
    <t>Kamerový systém</t>
  </si>
  <si>
    <t>Pol36</t>
  </si>
  <si>
    <t>Venkovní kamera s nočním vidění s maximálním dosvitem 30m,- zorný úhel 82°, motorická rotace,- pevný objektiv, s detekcí pohybu a postav,- vestavěný mikrofon, a vestavěný reproduktor,- notifikace do mobilu, - cloud uložiště - připojení na internet</t>
  </si>
  <si>
    <t>-1971411312</t>
  </si>
  <si>
    <t>Venkovní kamera s nočním vidění s maximálním dosvitem 30m,
 - zorný úhel 82°, motorická rotace
 - pevný objektiv, s detekcí pohybu a postav
 - vestavěný mikrofon, a vestavěný reproduktor
 - notifikace do mobilu
 - cloud uložiště - připojení na internet
Kamerový systém bude upřesněn dle požadavku Městské policie  Králův Dvůr</t>
  </si>
  <si>
    <t>Pol37</t>
  </si>
  <si>
    <t>Internetový modem - pro vnitřní použtí, pevný do sítě, 1 slot na micro SIM kartu, WiFi 4, 3 LAN porty</t>
  </si>
  <si>
    <t>-783425939</t>
  </si>
  <si>
    <t>Pol38</t>
  </si>
  <si>
    <t>Síťový kabel, 5m</t>
  </si>
  <si>
    <t>-1211791798</t>
  </si>
  <si>
    <t>03a - Zpevněné plochy</t>
  </si>
  <si>
    <t xml:space="preserve">    5 - Komunikace pozemní</t>
  </si>
  <si>
    <t>131213711</t>
  </si>
  <si>
    <t>Hloubení zapažených jam v soudržných horninách třídy těžitelnosti I skupiny 3 ručně</t>
  </si>
  <si>
    <t>-987722559</t>
  </si>
  <si>
    <t>Hloubení zapažených jam ručně s urovnáním dna do předepsaného profilu a spádu v hornině třídy těžitelnosti I skupiny 3 soudržných</t>
  </si>
  <si>
    <t>https://podminky.urs.cz/item/CS_URS_2025_01/131213711</t>
  </si>
  <si>
    <t>0,3*0,3*0,8+0,5*0,5*0,8"jámy pro základy závory"</t>
  </si>
  <si>
    <t>132151101</t>
  </si>
  <si>
    <t>Hloubení rýh nezapažených š do 800 mm v hornině třídy těžitelnosti I skupiny 1 a 2 objem do 20 m3 strojně</t>
  </si>
  <si>
    <t>-687231208</t>
  </si>
  <si>
    <t>Hloubení nezapažených rýh šířky do 800 mm strojně s urovnáním dna do předepsaného profilu a spádu v hornině třídy těžitelnosti I skupiny 1 a 2 do 20 m3</t>
  </si>
  <si>
    <t>https://podminky.urs.cz/item/CS_URS_2025_01/132151101</t>
  </si>
  <si>
    <t>napojení liniového žlabu - místo napojení nutno ověřit</t>
  </si>
  <si>
    <t>4*1,5*0,6</t>
  </si>
  <si>
    <t>175111101</t>
  </si>
  <si>
    <t>Obsypání potrubí ručně sypaninou bez prohození, uloženou do 3 m</t>
  </si>
  <si>
    <t>1707781101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</si>
  <si>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</si>
  <si>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https://podminky.urs.cz/item/CS_URS_2025_01/175111101</t>
  </si>
  <si>
    <t>4 *0,3*0,6"předpoklad dl. potrubí"</t>
  </si>
  <si>
    <t>58331200</t>
  </si>
  <si>
    <t>štěrkopísek netříděný</t>
  </si>
  <si>
    <t>-913001616</t>
  </si>
  <si>
    <t>0,72*2 "Přepočtené koeficientem množství</t>
  </si>
  <si>
    <t>122151101</t>
  </si>
  <si>
    <t>Odkopávky a prokopávky nezapažené v hornině třídy těžitelnosti I skupiny 1 a 2 objem do 20 m3 strojně</t>
  </si>
  <si>
    <t>530629423</t>
  </si>
  <si>
    <t>Odkopávky a prokopávky nezapažené strojně v hornině třídy těžitelnosti I skupiny 1 a 2 do 20 m3</t>
  </si>
  <si>
    <t>https://podminky.urs.cz/item/CS_URS_2025_01/122151101</t>
  </si>
  <si>
    <t>viz. výkresy - situace D.1.4.10 a D.4.1.12  + technická zpráva D.1.4.01</t>
  </si>
  <si>
    <t>0,24*1,516"chodník"</t>
  </si>
  <si>
    <t>0,55*138,028"vozovka"</t>
  </si>
  <si>
    <t>1535315214</t>
  </si>
  <si>
    <t>-676056704</t>
  </si>
  <si>
    <t>124,08"ornice pro zpětné využití"</t>
  </si>
  <si>
    <t>0,272+(0,72+0,36)+76,279"odvoz nepotřebných výkopků"</t>
  </si>
  <si>
    <t>-1187166377</t>
  </si>
  <si>
    <t>201,711*1,8"zemina z odkopávek"</t>
  </si>
  <si>
    <t>451541111</t>
  </si>
  <si>
    <t>Lože pod potrubí otevřený výkop ze štěrkodrtě</t>
  </si>
  <si>
    <t>-1206683061</t>
  </si>
  <si>
    <t>Lože pod potrubí, stoky a drobné objekty v otevřeném výkopu ze štěrkodrtě 0-63 mm</t>
  </si>
  <si>
    <t>4 *0,15*0,6"předpoklad dl. potrubí"</t>
  </si>
  <si>
    <t>Komunikace pozemní</t>
  </si>
  <si>
    <t>564851111</t>
  </si>
  <si>
    <t>Podklad ze štěrkodrtě ŠD plochy přes 100 m2 tl 150 mm</t>
  </si>
  <si>
    <t>88084540</t>
  </si>
  <si>
    <t>Podklad ze štěrkodrti ŠD s rozprostřením a zhutněním plochy přes 100 m2, po zhutnění tl. 150 mm</t>
  </si>
  <si>
    <t>https://podminky.urs.cz/item/CS_URS_2025_01/564851111</t>
  </si>
  <si>
    <t>1,516"ŠDB - chodník"</t>
  </si>
  <si>
    <t>564861111</t>
  </si>
  <si>
    <t>Podklad ze štěrkodrtě ŠD plochy přes 100 m2 tl 200 mm</t>
  </si>
  <si>
    <t>-815616522</t>
  </si>
  <si>
    <t>Podklad ze štěrkodrti ŠD s rozprostřením a zhutněním plochy přes 100 m2, po zhutnění tl. 200 mm</t>
  </si>
  <si>
    <t>https://podminky.urs.cz/item/CS_URS_2025_01/564861111</t>
  </si>
  <si>
    <t>27*3,5+(8,15*7,7)/2+(2,2+2,2)/2+(4,4+4,4)/2+(6,6+4,5)/2"ŠDA - vozovka"</t>
  </si>
  <si>
    <t>561031211.R1</t>
  </si>
  <si>
    <t>Zřízení podkladu ze zeminy upravené cementem s přísadou zeolitů, minerálů tl do 250 mm pl do 1000 m2 vč. materiálu</t>
  </si>
  <si>
    <t>1475350284</t>
  </si>
  <si>
    <t>Zřízení podkladu ze zeminy upravené hydraulickými pojivy cementem s přísadami na bázi zeolitů a minerálů (materiál ve specifikaci) s rozprostřením, promísením, vlhčením, zhutněním a ošetřením vodou plochy do 1 000 m2, tloušťka po zhutnění do 250 mm vč. materiálu</t>
  </si>
  <si>
    <t>596211110</t>
  </si>
  <si>
    <t>Kladení zámkové dlažby komunikací pro pěší ručně tl 60 mm skupiny A pl do 50 m2</t>
  </si>
  <si>
    <t>350822324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</si>
  <si>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</si>
  <si>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</si>
  <si>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1,4*(1,13+0,75)/2+0,2*1" - chodník"</t>
  </si>
  <si>
    <t>59245018</t>
  </si>
  <si>
    <t>dlažba skladebná betonová 200x100mm tl 60mm přírodní</t>
  </si>
  <si>
    <t>-2076955326</t>
  </si>
  <si>
    <t>1,516*1,1 'Přepočtené koeficientem množství</t>
  </si>
  <si>
    <t>596212312</t>
  </si>
  <si>
    <t>Kladení zámkové dlažby pozemních komunikací ručně tl do 100 mm skupiny A pl do 300 m2</t>
  </si>
  <si>
    <t>-855856711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</si>
  <si>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100 mm skupiny A, pro plochy do 300 m2</t>
  </si>
  <si>
    <t>https://podminky.urs.cz/item/CS_URS_2025_01/596212312</t>
  </si>
  <si>
    <t>27*3,5+(8,15*7,7)/2+(2,2+2,2)/2+(4,4+4,4)/2+(6,6+4,5)/2" vozovka"</t>
  </si>
  <si>
    <t>59245296</t>
  </si>
  <si>
    <t>dlažba zámková betonová tvaru I 200x165mm tl 100mm přírodní</t>
  </si>
  <si>
    <t>1401441829</t>
  </si>
  <si>
    <t>138,028*1,05 'Přepočtené koeficientem množství</t>
  </si>
  <si>
    <t>871353124</t>
  </si>
  <si>
    <t>Montáž kanalizačního potrubí hladkého plnostěnného SN 16 z PVC-U DN 200</t>
  </si>
  <si>
    <t>m-předpo</t>
  </si>
  <si>
    <t>1194221595</t>
  </si>
  <si>
    <t>Montáž kanalizačního potrubí z tvrdého PVC-U hladkého plnostěnného tuhost SN 16 DN 200</t>
  </si>
  <si>
    <t>https://podminky.urs.cz/item/CS_URS_2025_01/871353124</t>
  </si>
  <si>
    <t>4"předpoklad"</t>
  </si>
  <si>
    <t>28612029</t>
  </si>
  <si>
    <t>trubka kanalizační PVC plnostěnná třívrstvá DN 200x6000mm SN16</t>
  </si>
  <si>
    <t>-2003817882</t>
  </si>
  <si>
    <t>4*1,03 'Přepočtené koeficientem množství</t>
  </si>
  <si>
    <t>911331123.1</t>
  </si>
  <si>
    <t>Svodidlo ocelové jednostranné - montáž</t>
  </si>
  <si>
    <t>-1244445037</t>
  </si>
  <si>
    <t>Silniční svodidlo ocelové jednostranné úroveň- montáž</t>
  </si>
  <si>
    <t>55391418</t>
  </si>
  <si>
    <t>svodidlo silniční jednostranné zádržnost N2 pro beranění sloupků přes 2,0 do 4,0m</t>
  </si>
  <si>
    <t>-1922027310</t>
  </si>
  <si>
    <t>55391516</t>
  </si>
  <si>
    <t>svodidlo silniční jednostranné zádržnost N2 krátký náběh</t>
  </si>
  <si>
    <t>1132980168</t>
  </si>
  <si>
    <t>912111199.R1</t>
  </si>
  <si>
    <t>Montáž závory mechanické včetně montáže stojanu mechanické závory,  vyvážení mechanické závory</t>
  </si>
  <si>
    <t>1256451682</t>
  </si>
  <si>
    <t>Montáž závory mechanické včetně montáže stojanu mechanické závory, vyvážení mechanické závory</t>
  </si>
  <si>
    <t>74910965.R</t>
  </si>
  <si>
    <t>Mechanická manuální závora, uzamykatelná, rameno 6,5 m</t>
  </si>
  <si>
    <t>1587274776</t>
  </si>
  <si>
    <t>Mechanická manuální závora, uzamykatelná, rameno 6,5 m
Díky protizávaží na konci je závora lehce ovladatelná a obsahuje také vnitřní mechanizmus blokace ramene. Tělo je z oceli s komaxitovým nástřikem</t>
  </si>
  <si>
    <t>914111111</t>
  </si>
  <si>
    <t>Montáž svislé dopravní značky do velikosti 1 m2 objímkami na sloupek nebo konzolu</t>
  </si>
  <si>
    <t>2040190390</t>
  </si>
  <si>
    <t>Montáž svislé dopravní značky základní velikosti do 1 m2 objímkami na sloupky nebo konzoly</t>
  </si>
  <si>
    <t>https://podminky.urs.cz/item/CS_URS_2025_01/914111111</t>
  </si>
  <si>
    <t>40445619</t>
  </si>
  <si>
    <t>zákazové, příkazové dopravní značky B1-B34, C1-15 500mm</t>
  </si>
  <si>
    <t>344285050</t>
  </si>
  <si>
    <t>viz. výkres D.1.4.11 Situace dopravního značení</t>
  </si>
  <si>
    <t>1"B2"</t>
  </si>
  <si>
    <t>1"B24a"</t>
  </si>
  <si>
    <t>1"B29"</t>
  </si>
  <si>
    <t>40445624</t>
  </si>
  <si>
    <t>informativní značky provozní IP4a 800x300mm</t>
  </si>
  <si>
    <t>1680560852</t>
  </si>
  <si>
    <t>1"IP4a"</t>
  </si>
  <si>
    <t>40445650</t>
  </si>
  <si>
    <t>dodatkové tabulky E7, E12, E13 500x300mm</t>
  </si>
  <si>
    <t>-1743406843</t>
  </si>
  <si>
    <t>1"E13 - text (nástupní plocha požární techniky)"</t>
  </si>
  <si>
    <t>40445158</t>
  </si>
  <si>
    <t>sloupek směrový silniční plastový 1,2m</t>
  </si>
  <si>
    <t>-388317742</t>
  </si>
  <si>
    <t>2*2"Z11g - směrový sloupek červený v.1,2m"</t>
  </si>
  <si>
    <t>914511111</t>
  </si>
  <si>
    <t>Montáž sloupku dopravních značek délky do 3,5 m s betonovým základem</t>
  </si>
  <si>
    <t>-140352721</t>
  </si>
  <si>
    <t>Montáž sloupku dopravních značek délky do 3,5 m do betonového základu</t>
  </si>
  <si>
    <t>https://podminky.urs.cz/item/CS_URS_2025_01/914511111</t>
  </si>
  <si>
    <t>40445230</t>
  </si>
  <si>
    <t>sloupek pro dopravní značku Zn D 70mm v 3,5m</t>
  </si>
  <si>
    <t>1875644781</t>
  </si>
  <si>
    <t>915111115</t>
  </si>
  <si>
    <t>Vodorovné dopravní značení dělící čáry souvislé š 125 mm základní žlutá barva</t>
  </si>
  <si>
    <t>1854889880</t>
  </si>
  <si>
    <t>Vodorovné dopravní značení stříkané barvou dělící čára šířky 125 mm souvislá žlutá základní</t>
  </si>
  <si>
    <t>https://podminky.urs.cz/item/CS_URS_2025_01/915111115</t>
  </si>
  <si>
    <t>10,5+15+0,6*2"V12 žlutá klikatá čára"</t>
  </si>
  <si>
    <t>916131112</t>
  </si>
  <si>
    <t>Osazení silničního obrubníku betonového ležatého bez boční opěry do lože z betonu prostého</t>
  </si>
  <si>
    <t>-1457714259</t>
  </si>
  <si>
    <t>Osazení silničního obrubníku betonového se zřízením lože, s vyplněním a zatřením spár cementovou maltou ležatého bez boční opěry, do lože z betonu prostého</t>
  </si>
  <si>
    <t>https://podminky.urs.cz/item/CS_URS_2025_01/916131112</t>
  </si>
  <si>
    <t xml:space="preserve">viz. výkresy - situace D.1.4.10 a D.4.1.12 </t>
  </si>
  <si>
    <t>15,5+12</t>
  </si>
  <si>
    <t>59217028</t>
  </si>
  <si>
    <t>obrubník silniční betonový nájezdový 500x150x150mm</t>
  </si>
  <si>
    <t>-1208297241</t>
  </si>
  <si>
    <t>27,4509803921569*1,02 'Přepočtené koeficientem množství</t>
  </si>
  <si>
    <t>916131213</t>
  </si>
  <si>
    <t>Osazení silničního obrubníku betonového stojatého s boční opěrou do lože z betonu prostého</t>
  </si>
  <si>
    <t>-2072889454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</si>
  <si>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</si>
  <si>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</si>
  <si>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3,4"R2"</t>
  </si>
  <si>
    <t>1,54"R8"</t>
  </si>
  <si>
    <t>7,02+7,8"R5"</t>
  </si>
  <si>
    <t>14,04"R7,5"</t>
  </si>
  <si>
    <t>17,7+14,7+3,8</t>
  </si>
  <si>
    <t>-0,1*17"mezery v zadní části park stání směrem do zahrady u plotu - obrubníky s 10 cm mezerou"</t>
  </si>
  <si>
    <t>59217026</t>
  </si>
  <si>
    <t>obrubník silniční betonový 500x150x250mm</t>
  </si>
  <si>
    <t>-1106475813</t>
  </si>
  <si>
    <t>59217078</t>
  </si>
  <si>
    <t>obrubník silniční obloukový betonový R2 vnější 780x150x250</t>
  </si>
  <si>
    <t>591355441</t>
  </si>
  <si>
    <t>3,9</t>
  </si>
  <si>
    <t>3,9*1,02 'Přepočtené koeficientem množství</t>
  </si>
  <si>
    <t>916331111</t>
  </si>
  <si>
    <t>Osazení zahradního obrubníku betonového do lože z betonu bez boční opěry</t>
  </si>
  <si>
    <t>1608924460</t>
  </si>
  <si>
    <t>Osazení zahradního obrubníku betonového s ložem tl. od 50 do 100 mm z betonu prostého tř. C 12/15 bez boční opěry</t>
  </si>
  <si>
    <t>https://podminky.urs.cz/item/CS_URS_2025_01/916331111</t>
  </si>
  <si>
    <t>1,2+0,75</t>
  </si>
  <si>
    <t>59217011</t>
  </si>
  <si>
    <t>obrubník zahradní betonový 500x50x200mm</t>
  </si>
  <si>
    <t>1317531173</t>
  </si>
  <si>
    <t>919732211</t>
  </si>
  <si>
    <t>Styčná spára napojení nového živičného povrchu na stávající za tepla š 15 mm hl 25 mm s prořezáním</t>
  </si>
  <si>
    <t>883518609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</si>
  <si>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</si>
  <si>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https://podminky.urs.cz/item/CS_URS_2025_01/919732211</t>
  </si>
  <si>
    <t>935932422</t>
  </si>
  <si>
    <t>Odvodňovací plastový žlab pro zatížení D400 vnitřní š 200 mm s roštem mřížkovým z litiny</t>
  </si>
  <si>
    <t>-1408127649</t>
  </si>
  <si>
    <t>Odvodňovací plastový žlab pro třídu zatížení D 400 vnitřní šířky 200 mm s krycím roštem mřížkovým z litiny</t>
  </si>
  <si>
    <t>https://podminky.urs.cz/item/CS_URS_2025_01/935932422</t>
  </si>
  <si>
    <t>935932617</t>
  </si>
  <si>
    <t>Vpusť s kalovým košem pro plastový žlab vnitřní š 200 mm</t>
  </si>
  <si>
    <t>-629876481</t>
  </si>
  <si>
    <t>Odvodňovací plastový žlab vpusť s kalovým košem pro žlab vnitřní šířky 200 mm</t>
  </si>
  <si>
    <t>https://podminky.urs.cz/item/CS_URS_2025_01/935932617</t>
  </si>
  <si>
    <t>966005311</t>
  </si>
  <si>
    <t>Rozebrání a odstranění silničního svodidla s jednou pásnicí</t>
  </si>
  <si>
    <t>1859636700</t>
  </si>
  <si>
    <t>Rozebrání a odstranění silničních ocelových svodidel s přemístěním hmot na skládku na vzdálenost do 10 m nebo s naložením na dopravní prostředek, se zásypem jam po odstraněných sloupcích a s jeho zhutněním svodidla včetně sloupků, s jednou pásnicí silničního</t>
  </si>
  <si>
    <t>https://podminky.urs.cz/item/CS_URS_2025_01/966005311</t>
  </si>
  <si>
    <t>966006231</t>
  </si>
  <si>
    <t>Odstranění dopravního zrcadla a zrcadlové části včetně sloupku nebo konzoly</t>
  </si>
  <si>
    <t>624729288</t>
  </si>
  <si>
    <t>Odstranění dopravního zrcadla a demontáž zrcadlové části s odklizením materiálu na vzdálenost do 20 m nebo s naložením na dopravní prostředek včetně sloupku nebo konzole</t>
  </si>
  <si>
    <t>https://podminky.urs.cz/item/CS_URS_2025_01/966006231</t>
  </si>
  <si>
    <t>1"demontáž sloupku a zrcadla pro posunutí a pro zpětnou mtž"</t>
  </si>
  <si>
    <t>998223011</t>
  </si>
  <si>
    <t>Přesun hmot pro pozemní komunikace s krytem dlážděným</t>
  </si>
  <si>
    <t>-1191287297</t>
  </si>
  <si>
    <t>Přesun hmot pro pozemní komunikace s krytem dlážděným dopravní vzdálenost do 200 m jakékoliv délky objektu</t>
  </si>
  <si>
    <t>https://podminky.urs.cz/item/CS_URS_2025_01/998223011</t>
  </si>
  <si>
    <t>03b - Sadové úpravy</t>
  </si>
  <si>
    <t>180501111</t>
  </si>
  <si>
    <t>Zpevnění ploch předpěstovaným travním kobercem plošným v rovině a ve svahu do 1:5</t>
  </si>
  <si>
    <t>-313594035</t>
  </si>
  <si>
    <t>Zpevnění ploch zatravněním předpěstovaným travním kobercem plošným v rovině nebo na svahu do 1:5</t>
  </si>
  <si>
    <t>https://podminky.urs.cz/item/CS_URS_2025_01/180501111</t>
  </si>
  <si>
    <t>00572471</t>
  </si>
  <si>
    <t>koberec travní 400x2500 mm</t>
  </si>
  <si>
    <t>-1431142157</t>
  </si>
  <si>
    <t>346,499*1,05 'Přepočtené koeficientem množství</t>
  </si>
  <si>
    <t>-576926360</t>
  </si>
  <si>
    <t>z meziponie na pozemku - zpětné využití ornice</t>
  </si>
  <si>
    <t>181351105</t>
  </si>
  <si>
    <t>Rozprostření ornice tl vrstvy přes 250 do 300 mm pl přes 100 do 500 m2 v rovině nebo ve svahu do 1:5 strojně</t>
  </si>
  <si>
    <t>449965757</t>
  </si>
  <si>
    <t>Rozprostření a urovnání ornice v rovině nebo ve svahu sklonu do 1:5 strojně při souvislé ploše přes 100 do 500 m2, tl. vrstvy přes 250 do 300 mm</t>
  </si>
  <si>
    <t>https://podminky.urs.cz/item/CS_URS_2025_01/181351105</t>
  </si>
  <si>
    <t>zpětné rozprostření ornice</t>
  </si>
  <si>
    <t>-(138,028+1,516)"zpevněné plochy"</t>
  </si>
  <si>
    <t>-3,005*3,42"horní část objektu"</t>
  </si>
  <si>
    <t>181951111</t>
  </si>
  <si>
    <t>Úprava pláně v hornině třídy těžitelnosti I skupiny 1 až 3 bez zhutnění strojně</t>
  </si>
  <si>
    <t>1003315580</t>
  </si>
  <si>
    <t>Úprava pláně vyrovnáním výškových rozdílů strojně v hornině třídy těžitelnosti I, skupiny 1 až 3 bez zhutnění</t>
  </si>
  <si>
    <t>https://podminky.urs.cz/item/CS_URS_2025_01/181951111</t>
  </si>
  <si>
    <t>184201121</t>
  </si>
  <si>
    <t>Výsadba stromu bez balu do jamky v kmene do 1,8 m ve svahu přes 1:5 do 1:2</t>
  </si>
  <si>
    <t>1704143611</t>
  </si>
  <si>
    <t>Výsadba stromů bez balu do předem vyhloubené jamky se zalitím na svahu přes 1:5 do 1:2, při výšce kmene do 1,8 m</t>
  </si>
  <si>
    <t>https://podminky.urs.cz/item/CS_URS_2025_01/184201121</t>
  </si>
  <si>
    <t xml:space="preserve">viz. </t>
  </si>
  <si>
    <t>výkres C.3 - Koordinační situační výkres</t>
  </si>
  <si>
    <t>1"S1 - lípa srdčitá"</t>
  </si>
  <si>
    <t>3"K1 - hloh obecný"</t>
  </si>
  <si>
    <t>2"zlatý déšť"</t>
  </si>
  <si>
    <t>02650592.R</t>
  </si>
  <si>
    <t>S1 - lípa srdčitá ( Tilia cordata)  - výška 150 cm</t>
  </si>
  <si>
    <t>-754887688</t>
  </si>
  <si>
    <t>02650591.R</t>
  </si>
  <si>
    <t>K1 - Hloh obecný (Crataegus laevigata - výška 80 cm</t>
  </si>
  <si>
    <t>-1678432768</t>
  </si>
  <si>
    <t>02652023</t>
  </si>
  <si>
    <t>K2 - zlatice prostřední /Forsythia intermedia -gold/ 80cm</t>
  </si>
  <si>
    <t>-1348179739</t>
  </si>
  <si>
    <t>04 - Technologické zařízení</t>
  </si>
  <si>
    <t xml:space="preserve">Projekt MaR včetně ovládacího algoritmu bude zpracován vybraným dodavatelem technologie na základě konkrétních typů a specifikací servopohonů a uzavíracích klapek. Dále bude tímto dodavatelem zpracován podrobný návod pro obsluhu a údržbu na-vrhované technologie, který bude součástí dodavatelské dokumentace. Před uvedením zařízení do provozu bude prokazatelně proškolena obsluha k jeho užívání. </t>
  </si>
  <si>
    <t xml:space="preserve">    741 - Elektroinstalace - silnoproud</t>
  </si>
  <si>
    <t xml:space="preserve">    809 - TECHNOLOGICKÁ ZAŘÍZENÍ</t>
  </si>
  <si>
    <t>-20466372</t>
  </si>
  <si>
    <t>nové potrubí k hydrantu - viz. výkres C.3 Koordinační situační výkres a Technická zpráva D.2.1.01 (Dokumentace technologických zařízení)</t>
  </si>
  <si>
    <t>11 *1,5*0,6</t>
  </si>
  <si>
    <t>-1226577629</t>
  </si>
  <si>
    <t>odvoz zemin na využitelnou skládku</t>
  </si>
  <si>
    <t>1,98+3,42+1,47</t>
  </si>
  <si>
    <t>2040469189</t>
  </si>
  <si>
    <t>-730836665</t>
  </si>
  <si>
    <t>6,87*1,8</t>
  </si>
  <si>
    <t>174111101</t>
  </si>
  <si>
    <t>Zásyp jam, šachet rýh nebo kolem objektů sypaninou se zhutněním ručně</t>
  </si>
  <si>
    <t>-562107253</t>
  </si>
  <si>
    <t>Zásyp sypaninou z jakékoliv horniny ručně s uložením výkopku ve vrstvách se zhutněním jam, šachet, rýh nebo kolem objektů v těchto vykopávkách</t>
  </si>
  <si>
    <t>https://podminky.urs.cz/item/CS_URS_2025_01/174111101</t>
  </si>
  <si>
    <t>11 *0,3*0,6</t>
  </si>
  <si>
    <t>-2071747131</t>
  </si>
  <si>
    <t>4*0,6*0,6"odkryté vodovodní potrubí D460"</t>
  </si>
  <si>
    <t>-1490524886</t>
  </si>
  <si>
    <t>3,42*2 "Přepočtené koeficientem množství</t>
  </si>
  <si>
    <t>-666664851</t>
  </si>
  <si>
    <t>11 *0,15*0,6</t>
  </si>
  <si>
    <t>4*0,2*0,6"odkryté vodovodní potrubí D460"</t>
  </si>
  <si>
    <t>1408951566</t>
  </si>
  <si>
    <t>1*9,5</t>
  </si>
  <si>
    <t>949101112</t>
  </si>
  <si>
    <t>Lešení pomocné pro objekty pozemních staveb s lešeňovou podlahou v přes 1,9 do 3,5 m zatížení do 150 kg/m2</t>
  </si>
  <si>
    <t>723901614</t>
  </si>
  <si>
    <t>Lešení pomocné pracovní pro objekty pozemních staveb pro zatížení do 150 kg/m2, o výšce lešeňové podlahy přes 1,9 do 3,5 m</t>
  </si>
  <si>
    <t>https://podminky.urs.cz/item/CS_URS_2025_01/949101112</t>
  </si>
  <si>
    <t>2*2,5</t>
  </si>
  <si>
    <t>741</t>
  </si>
  <si>
    <t>Elektroinstalace - silnoproud</t>
  </si>
  <si>
    <t>741450099.28</t>
  </si>
  <si>
    <t>Uzemnění a pospojení technologického potrubí a konstrukcí</t>
  </si>
  <si>
    <t>1113417253</t>
  </si>
  <si>
    <t xml:space="preserve">Uzemnění a pospojení technologického potrubí a konstrukcí -
Vlastní propojení kovových hmot a potrubí na uzemněnou nosnou konstrukci bude provede-no vyspecifikovaným uzemňovacím materiálem s dodržením požadavků ČSN 332000-5-54 ed.3 a ČSN 332000-4-41 ed.3. Pro vnější potrubní rozvody bude provedeno uzemnění pomocí zemnícího prapor-ce.	Všechny přírubové spoje budou opatřeny vějířovitými podložkami (použít vždy dvě dvojice vějířových podložek pro přírubový spoj), příp. překlenuty Cu lankem. 
Vyloučení nebezpečí statické elektřiny je provedeno vzájemným pospojováním všech vodi-vých částí a jejich uzemnění podle CLC/TR 60079-32-1. Toto je zaručeno vodivým spojením veškerých kovových konstrukcí a potrubí vstupujících do prostoru technologie a jejich připojení na zemnící sou-stavu. 
</t>
  </si>
  <si>
    <t>809</t>
  </si>
  <si>
    <t>TECHNOLOGICKÁ ZAŘÍZENÍ</t>
  </si>
  <si>
    <t>899721111</t>
  </si>
  <si>
    <t>Signalizační vodič DN do 150 mm na potrubí</t>
  </si>
  <si>
    <t>-1332017325</t>
  </si>
  <si>
    <t>Signalizační vodič na potrubí DN do 150 mm</t>
  </si>
  <si>
    <t>https://podminky.urs.cz/item/CS_URS_2025_01/899721111</t>
  </si>
  <si>
    <t>11"vně potrubí hydrantové vody"</t>
  </si>
  <si>
    <t>871321199.1</t>
  </si>
  <si>
    <t>Dodávka a montáž nerez potrubí DN150, EN 10216-5, 168,3x4,5 L = 6000mm, AISI321 s upravenými konci pro V svar</t>
  </si>
  <si>
    <t>2111937618</t>
  </si>
  <si>
    <t>871321199.2</t>
  </si>
  <si>
    <t>Dodávka a montáž nerez koleno 3D 90° EN 10253-4, 168,3x4,5,  s upravenými konci pro V svar</t>
  </si>
  <si>
    <t>-1896205887</t>
  </si>
  <si>
    <t>Dodávka a montáž nerez koleno 3D 90° EN 10253-4, 168,3x4,5, s upravenými konci pro V svar</t>
  </si>
  <si>
    <t>871321199.3</t>
  </si>
  <si>
    <t>Dodávka a montáž nerez koleno 3D 90° EN 10253-4, 88,9x3,2,  s upravenými konci pro V svar</t>
  </si>
  <si>
    <t>1910802653</t>
  </si>
  <si>
    <t>Dodávka a montáž nerez koleno 3D 90° EN 10253-4, 88,9x3,2, s upravenými konci pro V svar</t>
  </si>
  <si>
    <t>871321199.4</t>
  </si>
  <si>
    <t>Dodávka a montáž nerez redukce EN 10253-4, 168,3x4,5/88,9x3,2</t>
  </si>
  <si>
    <t>1598065505</t>
  </si>
  <si>
    <t>871321199.5</t>
  </si>
  <si>
    <t>Dodávka a montáž nerez krková příruba EN-1092-1, PN16 DN150/168,3</t>
  </si>
  <si>
    <t>294729857</t>
  </si>
  <si>
    <t>871321199.6</t>
  </si>
  <si>
    <t>Dodávka a montáž nerez krková příruba EN-1092-1, PN16 DN80/88,9</t>
  </si>
  <si>
    <t>-1034448273</t>
  </si>
  <si>
    <t>871321141.7</t>
  </si>
  <si>
    <t>Dodávka a montáž potrubí vč. přírubových hrdel z PE100 RC SDR 11 otevřený výkop svařovaných na tupo d 160 x 14,6 mm</t>
  </si>
  <si>
    <t>1094535146</t>
  </si>
  <si>
    <t>Dodávka a montáž vodovodního potrubí vč. přírubových hrdel z polyetylenu PE100 RC v otevřeném výkopu svařovaných na tupo SDR 11/PN16 d 160 x 14,6 mm</t>
  </si>
  <si>
    <t>871161141.8</t>
  </si>
  <si>
    <t>Dodávka a montáž potrubí vč.tvarovek a přechodůl z PE100 RC SDR 11 otevřený výkop svařovaných na tupo d 32 x 3,0 mm</t>
  </si>
  <si>
    <t>809958664</t>
  </si>
  <si>
    <t>Dodávka a montáž vodovodního potrubí vč.tvarovek a přechodů z polyetylenu PE100 RC v otevřeném výkopu svařovaných na tupo SDR 11/PN16 d 32 x 3,0 mm</t>
  </si>
  <si>
    <t>89912901.9</t>
  </si>
  <si>
    <t>Dodávka a montáž hydrantu DN150, např. Hawle H4 litinový, výstup 1xA, 2xB</t>
  </si>
  <si>
    <t>1536749672</t>
  </si>
  <si>
    <t>89912901.10</t>
  </si>
  <si>
    <t>Dodávka a montáž patní koleno DN150 PN16, litina</t>
  </si>
  <si>
    <t>-702086681</t>
  </si>
  <si>
    <t>89912901.11</t>
  </si>
  <si>
    <t>Dodávka a montáž FF kus DN150 PN16, litina 600 mm</t>
  </si>
  <si>
    <t>1876060884</t>
  </si>
  <si>
    <t>89912901.12</t>
  </si>
  <si>
    <t>Dodávka a montáž FF kus DN150 PN16, litina 200 mm</t>
  </si>
  <si>
    <t>1433000973</t>
  </si>
  <si>
    <t>89912901.13</t>
  </si>
  <si>
    <t>Dodávka a montáž přírubový T kus DN150/150  PN16, litina 200 mm</t>
  </si>
  <si>
    <t>-1758105122</t>
  </si>
  <si>
    <t>Dodávka a montáž přírubový T kus DN150/150 PN16, litina 200 mm</t>
  </si>
  <si>
    <t>89912901.14</t>
  </si>
  <si>
    <t>Dodávka a montáž savice DN150 L=1000, přechod 6“/KA160 a savicový trn KA160</t>
  </si>
  <si>
    <t>-1657669412</t>
  </si>
  <si>
    <t>89912901.15</t>
  </si>
  <si>
    <t>Pomocné konstrukce a materiál (objímky, konzole, podpěry, třmeny, závěsy,hydroizolační zatmelení apod. - podpěry budou svařozané z materiálu S235 s povrchovou úpravou žárovým zinkováním, podpěry budou kotveny závitovými tyčemi a chemickými kotvami</t>
  </si>
  <si>
    <t>119577283</t>
  </si>
  <si>
    <t>89912901.16</t>
  </si>
  <si>
    <t>Dodávka a montáž ŠOUPĚ DN150 PN16 např. Hawle E3 s ručním kolem</t>
  </si>
  <si>
    <t>-1132385669</t>
  </si>
  <si>
    <t>89912901.17</t>
  </si>
  <si>
    <t>Dodávka a montáž ŠOUPĚ DN150 PN16 např. Hawle E3 se zemní soupravou L=1300mm a litinovým poklopem</t>
  </si>
  <si>
    <t>1131968306</t>
  </si>
  <si>
    <t>722131999.R2.18</t>
  </si>
  <si>
    <t>Navrtávka na stáv. vodovovodní potrubí BKDZH o prům. 426 mm - navrtávací pás 426/DN150 PN 16 - není předmětem díla - neoceňujte - provede spol. VaK Beroun a.s.</t>
  </si>
  <si>
    <t>-1565399796</t>
  </si>
  <si>
    <t>89912901.19</t>
  </si>
  <si>
    <t>Dodávka a montáž přírubová klapka K1 DN150 PN16, např. Hawle, servopohon 24V, bezpečnostní funkce (pružina), regulace A-B, havarijní ruční ovládání</t>
  </si>
  <si>
    <t>-108537470</t>
  </si>
  <si>
    <t>89912901.20</t>
  </si>
  <si>
    <t>Dodávka a montáž přírubová klapka K2 DN150 PN16, např. Hawle, servopohon 24V, bezpečnostní funkce (pružina), plynulá regulace, havarijní ruční ovládání</t>
  </si>
  <si>
    <t>-502297033</t>
  </si>
  <si>
    <t>89912901.21</t>
  </si>
  <si>
    <t>Dodávka a montáž přírubová klapka K3 DN80 PN16, např. Hawle, servopohon 24V, bezpečnostní funkce (pružina), regulace A-B, havarijní ruční ovládání</t>
  </si>
  <si>
    <t>-1217086292</t>
  </si>
  <si>
    <t>89912901.22</t>
  </si>
  <si>
    <t>Dodávka a montáž magneticko indukční vodoměr DN150 PN16 se vzdálenou komunikací a záložním bateriovým provozem např. Waterflux 3070</t>
  </si>
  <si>
    <t>-1371326508</t>
  </si>
  <si>
    <t>89912901.23</t>
  </si>
  <si>
    <t>Dodávka a montáž  prostup s těsněním (např. Gonap GP-SR)</t>
  </si>
  <si>
    <t>-1373037570</t>
  </si>
  <si>
    <t>Dodávka a montáž prostup s těsněním (např. Gonap GP-SR)</t>
  </si>
  <si>
    <t>89912901.24</t>
  </si>
  <si>
    <t>Dodávka a montáž kalové čerpadlo vč. polní instrumentace 1kW, 230V, 1f, H=40m</t>
  </si>
  <si>
    <t>-609041331</t>
  </si>
  <si>
    <t>89912901.25</t>
  </si>
  <si>
    <t>Dodávka a montáž PP svařovaná nádrž, rozměr 1300x700x500 (objem 300l)</t>
  </si>
  <si>
    <t>-2139404472</t>
  </si>
  <si>
    <t>89912901.26</t>
  </si>
  <si>
    <t>Dodávka a osazení - ovládací termínál T1, IP68</t>
  </si>
  <si>
    <t>-1515813855</t>
  </si>
  <si>
    <t xml:space="preserve">Dodávka a osazení - ovládací termínál T1, IP68
Osazení ovládacího terminálu T1 s aktivací čipovou kartou, vodoměru s napojením na dispe-čink vzdáleným přenosem dat a uzavírací klapky K1 DN150 se servopohonem je požadavkem VaK Beroun a.s. za účelem maximální ochrany skupinového vodovodu BKDZH před neoprávněnou mani-pulací, odběrem vody a případným poškozením. </t>
  </si>
  <si>
    <t>89912901.27</t>
  </si>
  <si>
    <t>Dodávka a montáž - ovladač s tlačítkem S1, IP68</t>
  </si>
  <si>
    <t>1957399493</t>
  </si>
  <si>
    <t>89912901.29</t>
  </si>
  <si>
    <t>Pomocné konstrukce  spojovac materiál nerez materiál, těsnící materiál, přídavný materiál, chemické kotvy, nátěry)</t>
  </si>
  <si>
    <t>1046402284</t>
  </si>
  <si>
    <t>800.1. ZP</t>
  </si>
  <si>
    <t>Zednické přípomoce - provedení rýh a prostupů, vyplnění a začištění</t>
  </si>
  <si>
    <t>1506819467</t>
  </si>
  <si>
    <t>800.2. PD</t>
  </si>
  <si>
    <t>Požární dohled při a po svařování</t>
  </si>
  <si>
    <t>658072956</t>
  </si>
  <si>
    <t>722290246</t>
  </si>
  <si>
    <t>Zkouška těsnosti vodovodního potrubí plastového DN do 40</t>
  </si>
  <si>
    <t>-1523111126</t>
  </si>
  <si>
    <t>Zkoušky, proplach a desinfekce vodovodního potrubí zkoušky těsnosti vodovodního potrubí plastového do DN 40</t>
  </si>
  <si>
    <t>https://podminky.urs.cz/item/CS_URS_2025_01/722290246</t>
  </si>
  <si>
    <t>722290249</t>
  </si>
  <si>
    <t>Zkouška těsnosti vodovodního potrubí plastového DN přes 40 do 90</t>
  </si>
  <si>
    <t>2056157192</t>
  </si>
  <si>
    <t>Zkoušky, proplach a desinfekce vodovodního potrubí zkoušky těsnosti vodovodního potrubí plastového přes DN 40 do DN 90</t>
  </si>
  <si>
    <t>https://podminky.urs.cz/item/CS_URS_2025_01/722290249</t>
  </si>
  <si>
    <t>722290237</t>
  </si>
  <si>
    <t>Proplach a dezinfekce vodovodního potrubí DN přes 80 do 200</t>
  </si>
  <si>
    <t>40101231</t>
  </si>
  <si>
    <t>Zkoušky, proplach a desinfekce vodovodního potrubí proplach a desinfekce vodovodního potrubí přes DN 80 do DN 200</t>
  </si>
  <si>
    <t>https://podminky.urs.cz/item/CS_URS_2025_01/722290237</t>
  </si>
  <si>
    <t>6*3+1</t>
  </si>
  <si>
    <t>722290399.R1</t>
  </si>
  <si>
    <t>Zkoušky NDT svarových spojů 100% VT, vč. 100 % zkoušky prozářením RT (dva svary) "dílce 1"  dle požadavku PD - viz. technická zpráva D.2.1.01</t>
  </si>
  <si>
    <t>1016516932</t>
  </si>
  <si>
    <t>Zkoušky NDT svarových spojů 100% VT, vč. 100 % zkoušky prozářením RT (dva svary) "dílce 1" dle požadavku PD - viz. technická zpráva D.2.1.01</t>
  </si>
  <si>
    <t>998722111</t>
  </si>
  <si>
    <t>Přesun hmot tonážní pro vnitřní vodovod s omezením mechanizace v objektech v do 6 m</t>
  </si>
  <si>
    <t>-1121139844</t>
  </si>
  <si>
    <t>Přesun hmot pro vnitřní vodovod stanovený z hmotnosti přesunovaného materiálu vodorovná dopravní vzdálenost do 50 m s omezením mechanizace v objektech výšky do 6 m</t>
  </si>
  <si>
    <t>https://podminky.urs.cz/item/CS_URS_2025_01/998722111</t>
  </si>
  <si>
    <t>OST - Ostatní náklady stavby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</si>
  <si>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</si>
  <si>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</si>
  <si>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</si>
  <si>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</si>
  <si>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</si>
  <si>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Další náklady na pracovníky</t>
  </si>
  <si>
    <t>460010025</t>
  </si>
  <si>
    <t>Vytyčení trasy inženýrských sítí v zastavěném prostoru</t>
  </si>
  <si>
    <t>-773391223</t>
  </si>
  <si>
    <t>https://podminky.urs.cz/item/CS_URS_2025_01/460010025</t>
  </si>
  <si>
    <t>VRN</t>
  </si>
  <si>
    <t>Vedlejší rozpočtové náklady</t>
  </si>
  <si>
    <t>VRN1</t>
  </si>
  <si>
    <t>Průzkumné, geodetické a projektové práce</t>
  </si>
  <si>
    <t>012164000.1</t>
  </si>
  <si>
    <t xml:space="preserve">Vytyčení a zaměření inženýrských sítí - ověření skutečné polohy a stav stávajícího vodovodního potrubí BKDZH o prům. 426 mm kopanou sondou </t>
  </si>
  <si>
    <t>1024</t>
  </si>
  <si>
    <t>348483966</t>
  </si>
  <si>
    <t>viz. technická zpráva - D.2  dokumnetace technologických zařízení</t>
  </si>
  <si>
    <t>012203000</t>
  </si>
  <si>
    <t>Zeměměřičské práce před výstavbou - vytyčení objektu</t>
  </si>
  <si>
    <t>-576086354</t>
  </si>
  <si>
    <t>https://podminky.urs.cz/item/CS_URS_2025_01/012203000</t>
  </si>
  <si>
    <t>012414000</t>
  </si>
  <si>
    <t>Geometrický plán</t>
  </si>
  <si>
    <t>2031572976</t>
  </si>
  <si>
    <t>https://podminky.urs.cz/item/CS_URS_2025_01/012414000</t>
  </si>
  <si>
    <t>012444000</t>
  </si>
  <si>
    <t>Geodetické měření skutečného provedení stavby</t>
  </si>
  <si>
    <t>799387236</t>
  </si>
  <si>
    <t>https://podminky.urs.cz/item/CS_URS_2025_01/012444000</t>
  </si>
  <si>
    <t>013254000</t>
  </si>
  <si>
    <t>Dokumentace skutečného provedení stavby</t>
  </si>
  <si>
    <t>250461040</t>
  </si>
  <si>
    <t>https://podminky.urs.cz/item/CS_URS_2025_01/013254000</t>
  </si>
  <si>
    <t>013274000</t>
  </si>
  <si>
    <t>Pasportizace objektu před započetím prací</t>
  </si>
  <si>
    <t>1602737609</t>
  </si>
  <si>
    <t>https://podminky.urs.cz/item/CS_URS_2025_01/013274000</t>
  </si>
  <si>
    <t>013284000</t>
  </si>
  <si>
    <t>Pasportizace objektu v průběhu realizace a po provedení prací</t>
  </si>
  <si>
    <t>1979245724</t>
  </si>
  <si>
    <t>https://podminky.urs.cz/item/CS_URS_2025_01/013284000</t>
  </si>
  <si>
    <t>013294000</t>
  </si>
  <si>
    <t>Ostatní dokumentace stavby - dokladová část k předání a kolaudaci</t>
  </si>
  <si>
    <t>-1970644745</t>
  </si>
  <si>
    <t>https://podminky.urs.cz/item/CS_URS_2025_01/013294000</t>
  </si>
  <si>
    <t>VRN3</t>
  </si>
  <si>
    <t>Zařízení staveniště</t>
  </si>
  <si>
    <t>030001000</t>
  </si>
  <si>
    <t>CS ÚRS 2021 02</t>
  </si>
  <si>
    <t>-1348014144</t>
  </si>
  <si>
    <t>https://podminky.urs.cz/item/CS_URS_2021_02/030001000</t>
  </si>
  <si>
    <t>032603000</t>
  </si>
  <si>
    <t>Očista vozidel vyjíždějících ze stavby a úklid místní komunikace po znečištění</t>
  </si>
  <si>
    <t>-1650571553</t>
  </si>
  <si>
    <t>https://podminky.urs.cz/item/CS_URS_2025_01/032603000</t>
  </si>
  <si>
    <t>033002000</t>
  </si>
  <si>
    <t>Připojení staveniště na inženýrské sítě</t>
  </si>
  <si>
    <t>-2084966075</t>
  </si>
  <si>
    <t>https://podminky.urs.cz/item/CS_URS_2021_02/033002000</t>
  </si>
  <si>
    <t>034103000</t>
  </si>
  <si>
    <t>Oplocení staveniště</t>
  </si>
  <si>
    <t>-1101939657</t>
  </si>
  <si>
    <t>https://podminky.urs.cz/item/CS_URS_2025_01/034103000</t>
  </si>
  <si>
    <t>viz. výkres C.4</t>
  </si>
  <si>
    <t>148,5+78+(23,9+19,7+57,5+22,7+19,45)+100,6</t>
  </si>
  <si>
    <t>034303000</t>
  </si>
  <si>
    <t>Dopravní značení na staveništi vč. úpravy provozu místních komunikací - viz. výkres C.4</t>
  </si>
  <si>
    <t>-2055922016</t>
  </si>
  <si>
    <t>https://podminky.urs.cz/item/CS_URS_2025_01/034303000</t>
  </si>
  <si>
    <t>034503000</t>
  </si>
  <si>
    <t>Informační tabule na staveništi</t>
  </si>
  <si>
    <t>-910740591</t>
  </si>
  <si>
    <t>https://podminky.urs.cz/item/CS_URS_2021_02/034503000</t>
  </si>
  <si>
    <t>034703000</t>
  </si>
  <si>
    <t>Ochranné konstrukce - zabezpečení a ochránění stávajícího potrubí skupinového vodovodu BKDZH před poškozením</t>
  </si>
  <si>
    <t>-1004769835</t>
  </si>
  <si>
    <t>https://podminky.urs.cz/item/CS_URS_2025_01/034703000</t>
  </si>
  <si>
    <t>VRN4</t>
  </si>
  <si>
    <t>Inženýrská činnost</t>
  </si>
  <si>
    <t>041403000</t>
  </si>
  <si>
    <t>Bezpečnost a ochrana zdraví při práci na staveništi</t>
  </si>
  <si>
    <t>167880929</t>
  </si>
  <si>
    <t>https://podminky.urs.cz/item/CS_URS_2025_01/041403000</t>
  </si>
  <si>
    <t>045002000</t>
  </si>
  <si>
    <t>Kompletační a koordinační činnost</t>
  </si>
  <si>
    <t>1572721897</t>
  </si>
  <si>
    <t>https://podminky.urs.cz/item/CS_URS_2025_01/045002000</t>
  </si>
  <si>
    <t>VRN8</t>
  </si>
  <si>
    <t>Další náklady na pracovníky</t>
  </si>
  <si>
    <t>081103000</t>
  </si>
  <si>
    <t>Denní doprava pracovníků na pracoviště</t>
  </si>
  <si>
    <t>-666514085</t>
  </si>
  <si>
    <t>Denní doprava pracovníků na pracoviště, doprava stavbyvedoucího</t>
  </si>
  <si>
    <t>https://podminky.urs.cz/item/CS_URS_2025_01/081103000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</si>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</sst>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2" fillId="0" borderId="4" xfId="0" applyFont="1" applyBorder="1"/>
    <xf numFmtId="0" fontId="12" fillId="0" borderId="0" xfId="0" applyFont="1" applyAlignment="1">
      <alignment horizontal="left"/>
    </xf>
    <xf numFmtId="0" fontId="12" fillId="0" borderId="0" xfId="0" applyFont="1" applyProtection="1">
      <protection locked="0"/>
    </xf>
    <xf numFmtId="4" fontId="12" fillId="0" borderId="0" xfId="0" applyNumberFormat="1" applyFont="1"/>
    <xf numFmtId="0" fontId="12" fillId="0" borderId="15" xfId="0" applyFont="1" applyBorder="1"/>
    <xf numFmtId="166" fontId="12" fillId="0" borderId="0" xfId="0" applyNumberFormat="1" applyFont="1"/>
    <xf numFmtId="166" fontId="12" fillId="0" borderId="16" xfId="0" applyNumberFormat="1" applyFont="1" applyBorder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341351111" TargetMode="External"/><Relationship Id="rId21" Type="http://schemas.openxmlformats.org/officeDocument/2006/relationships/hyperlink" Target="https://podminky.urs.cz/item/CS_URS_2025_01/279351121" TargetMode="External"/><Relationship Id="rId42" Type="http://schemas.openxmlformats.org/officeDocument/2006/relationships/hyperlink" Target="https://podminky.urs.cz/item/CS_URS_2025_01/622251105" TargetMode="External"/><Relationship Id="rId47" Type="http://schemas.openxmlformats.org/officeDocument/2006/relationships/hyperlink" Target="https://podminky.urs.cz/item/CS_URS_2025_01/622151021" TargetMode="External"/><Relationship Id="rId63" Type="http://schemas.openxmlformats.org/officeDocument/2006/relationships/hyperlink" Target="https://podminky.urs.cz/item/CS_URS_2025_01/998711201" TargetMode="External"/><Relationship Id="rId68" Type="http://schemas.openxmlformats.org/officeDocument/2006/relationships/hyperlink" Target="https://podminky.urs.cz/item/CS_URS_2025_01/712861702" TargetMode="External"/><Relationship Id="rId84" Type="http://schemas.openxmlformats.org/officeDocument/2006/relationships/hyperlink" Target="https://podminky.urs.cz/item/CS_URS_2025_01/998762201" TargetMode="External"/><Relationship Id="rId89" Type="http://schemas.openxmlformats.org/officeDocument/2006/relationships/hyperlink" Target="https://podminky.urs.cz/item/CS_URS_2025_01/763131752" TargetMode="External"/><Relationship Id="rId16" Type="http://schemas.openxmlformats.org/officeDocument/2006/relationships/hyperlink" Target="https://podminky.urs.cz/item/CS_URS_2025_01/273351121" TargetMode="External"/><Relationship Id="rId11" Type="http://schemas.openxmlformats.org/officeDocument/2006/relationships/hyperlink" Target="https://podminky.urs.cz/item/CS_URS_2025_01/211511111" TargetMode="External"/><Relationship Id="rId32" Type="http://schemas.openxmlformats.org/officeDocument/2006/relationships/hyperlink" Target="https://podminky.urs.cz/item/CS_URS_2025_01/411354315" TargetMode="External"/><Relationship Id="rId37" Type="http://schemas.openxmlformats.org/officeDocument/2006/relationships/hyperlink" Target="https://podminky.urs.cz/item/CS_URS_2025_01/417351116" TargetMode="External"/><Relationship Id="rId53" Type="http://schemas.openxmlformats.org/officeDocument/2006/relationships/hyperlink" Target="https://podminky.urs.cz/item/CS_URS_2025_01/952901411" TargetMode="External"/><Relationship Id="rId58" Type="http://schemas.openxmlformats.org/officeDocument/2006/relationships/hyperlink" Target="https://podminky.urs.cz/item/CS_URS_2025_01/711142559" TargetMode="External"/><Relationship Id="rId74" Type="http://schemas.openxmlformats.org/officeDocument/2006/relationships/hyperlink" Target="https://podminky.urs.cz/item/CS_URS_2025_01/713131141" TargetMode="External"/><Relationship Id="rId79" Type="http://schemas.openxmlformats.org/officeDocument/2006/relationships/hyperlink" Target="https://podminky.urs.cz/item/CS_URS_2025_01/762081510" TargetMode="External"/><Relationship Id="rId102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131251102" TargetMode="External"/><Relationship Id="rId90" Type="http://schemas.openxmlformats.org/officeDocument/2006/relationships/hyperlink" Target="https://podminky.urs.cz/item/CS_URS_2025_01/998763100" TargetMode="External"/><Relationship Id="rId95" Type="http://schemas.openxmlformats.org/officeDocument/2006/relationships/hyperlink" Target="https://podminky.urs.cz/item/CS_URS_2025_01/998766202" TargetMode="External"/><Relationship Id="rId22" Type="http://schemas.openxmlformats.org/officeDocument/2006/relationships/hyperlink" Target="https://podminky.urs.cz/item/CS_URS_2025_01/279351122" TargetMode="External"/><Relationship Id="rId27" Type="http://schemas.openxmlformats.org/officeDocument/2006/relationships/hyperlink" Target="https://podminky.urs.cz/item/CS_URS_2025_01/341351112" TargetMode="External"/><Relationship Id="rId43" Type="http://schemas.openxmlformats.org/officeDocument/2006/relationships/hyperlink" Target="https://podminky.urs.cz/item/CS_URS_2025_01/622252001" TargetMode="External"/><Relationship Id="rId48" Type="http://schemas.openxmlformats.org/officeDocument/2006/relationships/hyperlink" Target="https://podminky.urs.cz/item/CS_URS_2025_01/622511102" TargetMode="External"/><Relationship Id="rId64" Type="http://schemas.openxmlformats.org/officeDocument/2006/relationships/hyperlink" Target="https://podminky.urs.cz/item/CS_URS_2025_01/712341559" TargetMode="External"/><Relationship Id="rId69" Type="http://schemas.openxmlformats.org/officeDocument/2006/relationships/hyperlink" Target="https://podminky.urs.cz/item/CS_URS_2025_01/712363115" TargetMode="External"/><Relationship Id="rId80" Type="http://schemas.openxmlformats.org/officeDocument/2006/relationships/hyperlink" Target="https://podminky.urs.cz/item/CS_URS_2025_01/762341952" TargetMode="External"/><Relationship Id="rId85" Type="http://schemas.openxmlformats.org/officeDocument/2006/relationships/hyperlink" Target="https://podminky.urs.cz/item/CS_URS_2025_01/763131471" TargetMode="External"/><Relationship Id="rId12" Type="http://schemas.openxmlformats.org/officeDocument/2006/relationships/hyperlink" Target="https://podminky.urs.cz/item/CS_URS_2025_01/212755214" TargetMode="External"/><Relationship Id="rId17" Type="http://schemas.openxmlformats.org/officeDocument/2006/relationships/hyperlink" Target="https://podminky.urs.cz/item/CS_URS_2025_01/273351122" TargetMode="External"/><Relationship Id="rId25" Type="http://schemas.openxmlformats.org/officeDocument/2006/relationships/hyperlink" Target="https://podminky.urs.cz/item/CS_URS_2025_01/341321610" TargetMode="External"/><Relationship Id="rId33" Type="http://schemas.openxmlformats.org/officeDocument/2006/relationships/hyperlink" Target="https://podminky.urs.cz/item/CS_URS_2025_01/411354316" TargetMode="External"/><Relationship Id="rId38" Type="http://schemas.openxmlformats.org/officeDocument/2006/relationships/hyperlink" Target="https://podminky.urs.cz/item/CS_URS_2025_01/417361821" TargetMode="External"/><Relationship Id="rId46" Type="http://schemas.openxmlformats.org/officeDocument/2006/relationships/hyperlink" Target="https://podminky.urs.cz/item/CS_URS_2025_01/622521012" TargetMode="External"/><Relationship Id="rId59" Type="http://schemas.openxmlformats.org/officeDocument/2006/relationships/hyperlink" Target="https://podminky.urs.cz/item/CS_URS_2025_01/711161115" TargetMode="External"/><Relationship Id="rId67" Type="http://schemas.openxmlformats.org/officeDocument/2006/relationships/hyperlink" Target="https://podminky.urs.cz/item/CS_URS_2025_01/712361701" TargetMode="External"/><Relationship Id="rId20" Type="http://schemas.openxmlformats.org/officeDocument/2006/relationships/hyperlink" Target="https://podminky.urs.cz/item/CS_URS_2025_01/279321348" TargetMode="External"/><Relationship Id="rId41" Type="http://schemas.openxmlformats.org/officeDocument/2006/relationships/hyperlink" Target="https://podminky.urs.cz/item/CS_URS_2025_01/622221031" TargetMode="External"/><Relationship Id="rId54" Type="http://schemas.openxmlformats.org/officeDocument/2006/relationships/hyperlink" Target="https://podminky.urs.cz/item/CS_URS_2025_01/998012021" TargetMode="External"/><Relationship Id="rId62" Type="http://schemas.openxmlformats.org/officeDocument/2006/relationships/hyperlink" Target="https://podminky.urs.cz/item/CS_URS_2025_01/711767378" TargetMode="External"/><Relationship Id="rId70" Type="http://schemas.openxmlformats.org/officeDocument/2006/relationships/hyperlink" Target="https://podminky.urs.cz/item/CS_URS_2025_01/712363352" TargetMode="External"/><Relationship Id="rId75" Type="http://schemas.openxmlformats.org/officeDocument/2006/relationships/hyperlink" Target="https://podminky.urs.cz/item/CS_URS_2025_01/713151111" TargetMode="External"/><Relationship Id="rId83" Type="http://schemas.openxmlformats.org/officeDocument/2006/relationships/hyperlink" Target="https://podminky.urs.cz/item/CS_URS_2025_01/762841953" TargetMode="External"/><Relationship Id="rId88" Type="http://schemas.openxmlformats.org/officeDocument/2006/relationships/hyperlink" Target="https://podminky.urs.cz/item/CS_URS_2025_01/763131751" TargetMode="External"/><Relationship Id="rId91" Type="http://schemas.openxmlformats.org/officeDocument/2006/relationships/hyperlink" Target="https://podminky.urs.cz/item/CS_URS_2025_01/764511601" TargetMode="External"/><Relationship Id="rId96" Type="http://schemas.openxmlformats.org/officeDocument/2006/relationships/hyperlink" Target="https://podminky.urs.cz/item/CS_URS_2025_01/767590124" TargetMode="External"/><Relationship Id="rId1" Type="http://schemas.openxmlformats.org/officeDocument/2006/relationships/hyperlink" Target="https://podminky.urs.cz/item/CS_URS_2025_01/121151105" TargetMode="External"/><Relationship Id="rId6" Type="http://schemas.openxmlformats.org/officeDocument/2006/relationships/hyperlink" Target="https://podminky.urs.cz/item/CS_URS_2025_01/174151101" TargetMode="External"/><Relationship Id="rId15" Type="http://schemas.openxmlformats.org/officeDocument/2006/relationships/hyperlink" Target="https://podminky.urs.cz/item/CS_URS_2025_01/273321611" TargetMode="External"/><Relationship Id="rId23" Type="http://schemas.openxmlformats.org/officeDocument/2006/relationships/hyperlink" Target="https://podminky.urs.cz/item/CS_URS_2025_01/279361821" TargetMode="External"/><Relationship Id="rId28" Type="http://schemas.openxmlformats.org/officeDocument/2006/relationships/hyperlink" Target="https://podminky.urs.cz/item/CS_URS_2025_01/341361821" TargetMode="External"/><Relationship Id="rId36" Type="http://schemas.openxmlformats.org/officeDocument/2006/relationships/hyperlink" Target="https://podminky.urs.cz/item/CS_URS_2025_01/417351115" TargetMode="External"/><Relationship Id="rId49" Type="http://schemas.openxmlformats.org/officeDocument/2006/relationships/hyperlink" Target="https://podminky.urs.cz/item/CS_URS_2025_01/631311112" TargetMode="External"/><Relationship Id="rId57" Type="http://schemas.openxmlformats.org/officeDocument/2006/relationships/hyperlink" Target="https://podminky.urs.cz/item/CS_URS_2025_01/711141559" TargetMode="External"/><Relationship Id="rId10" Type="http://schemas.openxmlformats.org/officeDocument/2006/relationships/hyperlink" Target="https://podminky.urs.cz/item/CS_URS_2025_01/115101201" TargetMode="External"/><Relationship Id="rId31" Type="http://schemas.openxmlformats.org/officeDocument/2006/relationships/hyperlink" Target="https://podminky.urs.cz/item/CS_URS_2025_01/411351022" TargetMode="External"/><Relationship Id="rId44" Type="http://schemas.openxmlformats.org/officeDocument/2006/relationships/hyperlink" Target="https://podminky.urs.cz/item/CS_URS_2025_01/622252002" TargetMode="External"/><Relationship Id="rId52" Type="http://schemas.openxmlformats.org/officeDocument/2006/relationships/hyperlink" Target="https://podminky.urs.cz/item/CS_URS_2025_01/949101111" TargetMode="External"/><Relationship Id="rId60" Type="http://schemas.openxmlformats.org/officeDocument/2006/relationships/hyperlink" Target="https://podminky.urs.cz/item/CS_URS_2025_01/711161383" TargetMode="External"/><Relationship Id="rId65" Type="http://schemas.openxmlformats.org/officeDocument/2006/relationships/hyperlink" Target="https://podminky.urs.cz/item/CS_URS_2025_01/712831101" TargetMode="External"/><Relationship Id="rId73" Type="http://schemas.openxmlformats.org/officeDocument/2006/relationships/hyperlink" Target="https://podminky.urs.cz/item/CS_URS_2025_01/998712201" TargetMode="External"/><Relationship Id="rId78" Type="http://schemas.openxmlformats.org/officeDocument/2006/relationships/hyperlink" Target="https://podminky.urs.cz/item/CS_URS_2025_01/762341210" TargetMode="External"/><Relationship Id="rId81" Type="http://schemas.openxmlformats.org/officeDocument/2006/relationships/hyperlink" Target="https://podminky.urs.cz/item/CS_URS_2025_01/762395000" TargetMode="External"/><Relationship Id="rId86" Type="http://schemas.openxmlformats.org/officeDocument/2006/relationships/hyperlink" Target="https://podminky.urs.cz/item/CS_URS_2025_01/763131711" TargetMode="External"/><Relationship Id="rId94" Type="http://schemas.openxmlformats.org/officeDocument/2006/relationships/hyperlink" Target="https://podminky.urs.cz/item/CS_URS_2022_01/998764201" TargetMode="External"/><Relationship Id="rId99" Type="http://schemas.openxmlformats.org/officeDocument/2006/relationships/hyperlink" Target="https://podminky.urs.cz/item/CS_URS_2025_01/777611121" TargetMode="External"/><Relationship Id="rId101" Type="http://schemas.openxmlformats.org/officeDocument/2006/relationships/hyperlink" Target="https://podminky.urs.cz/item/CS_URS_2025_01/784221101" TargetMode="External"/><Relationship Id="rId4" Type="http://schemas.openxmlformats.org/officeDocument/2006/relationships/hyperlink" Target="https://podminky.urs.cz/item/CS_URS_2025_01/131213701" TargetMode="External"/><Relationship Id="rId9" Type="http://schemas.openxmlformats.org/officeDocument/2006/relationships/hyperlink" Target="https://podminky.urs.cz/item/CS_URS_2025_01/171201231" TargetMode="External"/><Relationship Id="rId13" Type="http://schemas.openxmlformats.org/officeDocument/2006/relationships/hyperlink" Target="https://podminky.urs.cz/item/CS_URS_2025_01/213311142" TargetMode="External"/><Relationship Id="rId18" Type="http://schemas.openxmlformats.org/officeDocument/2006/relationships/hyperlink" Target="https://podminky.urs.cz/item/CS_URS_2025_01/273362021" TargetMode="External"/><Relationship Id="rId39" Type="http://schemas.openxmlformats.org/officeDocument/2006/relationships/hyperlink" Target="https://podminky.urs.cz/item/CS_URS_2025_01/617321141" TargetMode="External"/><Relationship Id="rId34" Type="http://schemas.openxmlformats.org/officeDocument/2006/relationships/hyperlink" Target="https://podminky.urs.cz/item/CS_URS_2025_01/411361821" TargetMode="External"/><Relationship Id="rId50" Type="http://schemas.openxmlformats.org/officeDocument/2006/relationships/hyperlink" Target="https://podminky.urs.cz/item/CS_URS_2025_01/631319011" TargetMode="External"/><Relationship Id="rId55" Type="http://schemas.openxmlformats.org/officeDocument/2006/relationships/hyperlink" Target="https://podminky.urs.cz/item/CS_URS_2025_01/711111001" TargetMode="External"/><Relationship Id="rId76" Type="http://schemas.openxmlformats.org/officeDocument/2006/relationships/hyperlink" Target="https://podminky.urs.cz/item/CS_URS_2022_01/998713202" TargetMode="External"/><Relationship Id="rId97" Type="http://schemas.openxmlformats.org/officeDocument/2006/relationships/hyperlink" Target="https://podminky.urs.cz/item/CS_URS_2025_01/767831022" TargetMode="External"/><Relationship Id="rId7" Type="http://schemas.openxmlformats.org/officeDocument/2006/relationships/hyperlink" Target="https://podminky.urs.cz/item/CS_URS_2025_01/162751117" TargetMode="External"/><Relationship Id="rId71" Type="http://schemas.openxmlformats.org/officeDocument/2006/relationships/hyperlink" Target="https://podminky.urs.cz/item/CS_URS_2025_01/712363357" TargetMode="External"/><Relationship Id="rId92" Type="http://schemas.openxmlformats.org/officeDocument/2006/relationships/hyperlink" Target="https://podminky.urs.cz/item/CS_URS_2025_01/764511641" TargetMode="External"/><Relationship Id="rId2" Type="http://schemas.openxmlformats.org/officeDocument/2006/relationships/hyperlink" Target="https://podminky.urs.cz/item/CS_URS_2025_01/162351103" TargetMode="External"/><Relationship Id="rId29" Type="http://schemas.openxmlformats.org/officeDocument/2006/relationships/hyperlink" Target="https://podminky.urs.cz/item/CS_URS_2025_01/411321616" TargetMode="External"/><Relationship Id="rId24" Type="http://schemas.openxmlformats.org/officeDocument/2006/relationships/hyperlink" Target="https://podminky.urs.cz/item/CS_URS_2025_01/311271031" TargetMode="External"/><Relationship Id="rId40" Type="http://schemas.openxmlformats.org/officeDocument/2006/relationships/hyperlink" Target="https://podminky.urs.cz/item/CS_URS_2025_01/619995001" TargetMode="External"/><Relationship Id="rId45" Type="http://schemas.openxmlformats.org/officeDocument/2006/relationships/hyperlink" Target="https://podminky.urs.cz/item/CS_URS_2025_01/622151011" TargetMode="External"/><Relationship Id="rId66" Type="http://schemas.openxmlformats.org/officeDocument/2006/relationships/hyperlink" Target="https://podminky.urs.cz/item/CS_URS_2025_01/712491171" TargetMode="External"/><Relationship Id="rId87" Type="http://schemas.openxmlformats.org/officeDocument/2006/relationships/hyperlink" Target="https://podminky.urs.cz/item/CS_URS_2025_01/763131714" TargetMode="External"/><Relationship Id="rId61" Type="http://schemas.openxmlformats.org/officeDocument/2006/relationships/hyperlink" Target="https://podminky.urs.cz/item/CS_URS_2025_01/711767278" TargetMode="External"/><Relationship Id="rId82" Type="http://schemas.openxmlformats.org/officeDocument/2006/relationships/hyperlink" Target="https://podminky.urs.cz/item/CS_URS_2025_01/762083122" TargetMode="External"/><Relationship Id="rId19" Type="http://schemas.openxmlformats.org/officeDocument/2006/relationships/hyperlink" Target="https://podminky.urs.cz/item/CS_URS_2025_01/273361821" TargetMode="External"/><Relationship Id="rId14" Type="http://schemas.openxmlformats.org/officeDocument/2006/relationships/hyperlink" Target="https://podminky.urs.cz/item/CS_URS_2025_01/273321311" TargetMode="External"/><Relationship Id="rId30" Type="http://schemas.openxmlformats.org/officeDocument/2006/relationships/hyperlink" Target="https://podminky.urs.cz/item/CS_URS_2025_01/411351021" TargetMode="External"/><Relationship Id="rId35" Type="http://schemas.openxmlformats.org/officeDocument/2006/relationships/hyperlink" Target="https://podminky.urs.cz/item/CS_URS_2025_01/417321616" TargetMode="External"/><Relationship Id="rId56" Type="http://schemas.openxmlformats.org/officeDocument/2006/relationships/hyperlink" Target="https://podminky.urs.cz/item/CS_URS_2025_01/711112001" TargetMode="External"/><Relationship Id="rId77" Type="http://schemas.openxmlformats.org/officeDocument/2006/relationships/hyperlink" Target="https://podminky.urs.cz/item/CS_URS_2025_01/762332122" TargetMode="External"/><Relationship Id="rId100" Type="http://schemas.openxmlformats.org/officeDocument/2006/relationships/hyperlink" Target="https://podminky.urs.cz/item/CS_URS_2022_02/783827401" TargetMode="External"/><Relationship Id="rId8" Type="http://schemas.openxmlformats.org/officeDocument/2006/relationships/hyperlink" Target="https://podminky.urs.cz/item/CS_URS_2025_01/167151111" TargetMode="External"/><Relationship Id="rId51" Type="http://schemas.openxmlformats.org/officeDocument/2006/relationships/hyperlink" Target="https://podminky.urs.cz/item/CS_URS_2025_01/895270101" TargetMode="External"/><Relationship Id="rId72" Type="http://schemas.openxmlformats.org/officeDocument/2006/relationships/hyperlink" Target="https://podminky.urs.cz/item/CS_URS_2025_01/712463104" TargetMode="External"/><Relationship Id="rId93" Type="http://schemas.openxmlformats.org/officeDocument/2006/relationships/hyperlink" Target="https://podminky.urs.cz/item/CS_URS_2025_01/764518621" TargetMode="External"/><Relationship Id="rId98" Type="http://schemas.openxmlformats.org/officeDocument/2006/relationships/hyperlink" Target="https://podminky.urs.cz/item/CS_URS_2025_01/998767201" TargetMode="External"/><Relationship Id="rId3" Type="http://schemas.openxmlformats.org/officeDocument/2006/relationships/hyperlink" Target="https://podminky.urs.cz/item/CS_URS_2025_01/13221213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2_02/460661512" TargetMode="External"/><Relationship Id="rId1" Type="http://schemas.openxmlformats.org/officeDocument/2006/relationships/hyperlink" Target="https://podminky.urs.cz/item/CS_URS_2022_02/46016114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564851111" TargetMode="External"/><Relationship Id="rId13" Type="http://schemas.openxmlformats.org/officeDocument/2006/relationships/hyperlink" Target="https://podminky.urs.cz/item/CS_URS_2025_01/914111111" TargetMode="External"/><Relationship Id="rId18" Type="http://schemas.openxmlformats.org/officeDocument/2006/relationships/hyperlink" Target="https://podminky.urs.cz/item/CS_URS_2025_01/916331111" TargetMode="External"/><Relationship Id="rId3" Type="http://schemas.openxmlformats.org/officeDocument/2006/relationships/hyperlink" Target="https://podminky.urs.cz/item/CS_URS_2025_01/175111101" TargetMode="External"/><Relationship Id="rId21" Type="http://schemas.openxmlformats.org/officeDocument/2006/relationships/hyperlink" Target="https://podminky.urs.cz/item/CS_URS_2025_01/935932617" TargetMode="External"/><Relationship Id="rId7" Type="http://schemas.openxmlformats.org/officeDocument/2006/relationships/hyperlink" Target="https://podminky.urs.cz/item/CS_URS_2025_01/171201231" TargetMode="External"/><Relationship Id="rId12" Type="http://schemas.openxmlformats.org/officeDocument/2006/relationships/hyperlink" Target="https://podminky.urs.cz/item/CS_URS_2025_01/871353124" TargetMode="External"/><Relationship Id="rId17" Type="http://schemas.openxmlformats.org/officeDocument/2006/relationships/hyperlink" Target="https://podminky.urs.cz/item/CS_URS_2025_01/916131213" TargetMode="External"/><Relationship Id="rId25" Type="http://schemas.openxmlformats.org/officeDocument/2006/relationships/drawing" Target="../drawings/drawing4.xml"/><Relationship Id="rId2" Type="http://schemas.openxmlformats.org/officeDocument/2006/relationships/hyperlink" Target="https://podminky.urs.cz/item/CS_URS_2025_01/132151101" TargetMode="External"/><Relationship Id="rId16" Type="http://schemas.openxmlformats.org/officeDocument/2006/relationships/hyperlink" Target="https://podminky.urs.cz/item/CS_URS_2025_01/916131112" TargetMode="External"/><Relationship Id="rId20" Type="http://schemas.openxmlformats.org/officeDocument/2006/relationships/hyperlink" Target="https://podminky.urs.cz/item/CS_URS_2025_01/935932422" TargetMode="External"/><Relationship Id="rId1" Type="http://schemas.openxmlformats.org/officeDocument/2006/relationships/hyperlink" Target="https://podminky.urs.cz/item/CS_URS_2025_01/131213711" TargetMode="External"/><Relationship Id="rId6" Type="http://schemas.openxmlformats.org/officeDocument/2006/relationships/hyperlink" Target="https://podminky.urs.cz/item/CS_URS_2025_01/167151111" TargetMode="External"/><Relationship Id="rId11" Type="http://schemas.openxmlformats.org/officeDocument/2006/relationships/hyperlink" Target="https://podminky.urs.cz/item/CS_URS_2025_01/596212312" TargetMode="External"/><Relationship Id="rId24" Type="http://schemas.openxmlformats.org/officeDocument/2006/relationships/hyperlink" Target="https://podminky.urs.cz/item/CS_URS_2025_01/998223011" TargetMode="External"/><Relationship Id="rId5" Type="http://schemas.openxmlformats.org/officeDocument/2006/relationships/hyperlink" Target="https://podminky.urs.cz/item/CS_URS_2025_01/162751117" TargetMode="External"/><Relationship Id="rId15" Type="http://schemas.openxmlformats.org/officeDocument/2006/relationships/hyperlink" Target="https://podminky.urs.cz/item/CS_URS_2025_01/915111115" TargetMode="External"/><Relationship Id="rId23" Type="http://schemas.openxmlformats.org/officeDocument/2006/relationships/hyperlink" Target="https://podminky.urs.cz/item/CS_URS_2025_01/966006231" TargetMode="External"/><Relationship Id="rId10" Type="http://schemas.openxmlformats.org/officeDocument/2006/relationships/hyperlink" Target="https://podminky.urs.cz/item/CS_URS_2025_01/596211110" TargetMode="External"/><Relationship Id="rId19" Type="http://schemas.openxmlformats.org/officeDocument/2006/relationships/hyperlink" Target="https://podminky.urs.cz/item/CS_URS_2025_01/919732211" TargetMode="External"/><Relationship Id="rId4" Type="http://schemas.openxmlformats.org/officeDocument/2006/relationships/hyperlink" Target="https://podminky.urs.cz/item/CS_URS_2025_01/122151101" TargetMode="External"/><Relationship Id="rId9" Type="http://schemas.openxmlformats.org/officeDocument/2006/relationships/hyperlink" Target="https://podminky.urs.cz/item/CS_URS_2025_01/564861111" TargetMode="External"/><Relationship Id="rId14" Type="http://schemas.openxmlformats.org/officeDocument/2006/relationships/hyperlink" Target="https://podminky.urs.cz/item/CS_URS_2025_01/914511111" TargetMode="External"/><Relationship Id="rId22" Type="http://schemas.openxmlformats.org/officeDocument/2006/relationships/hyperlink" Target="https://podminky.urs.cz/item/CS_URS_2025_01/96600531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181351105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5_01/162351103" TargetMode="External"/><Relationship Id="rId1" Type="http://schemas.openxmlformats.org/officeDocument/2006/relationships/hyperlink" Target="https://podminky.urs.cz/item/CS_URS_2025_01/180501111" TargetMode="External"/><Relationship Id="rId6" Type="http://schemas.openxmlformats.org/officeDocument/2006/relationships/hyperlink" Target="https://podminky.urs.cz/item/CS_URS_2025_01/998223011" TargetMode="External"/><Relationship Id="rId5" Type="http://schemas.openxmlformats.org/officeDocument/2006/relationships/hyperlink" Target="https://podminky.urs.cz/item/CS_URS_2025_01/184201121" TargetMode="External"/><Relationship Id="rId4" Type="http://schemas.openxmlformats.org/officeDocument/2006/relationships/hyperlink" Target="https://podminky.urs.cz/item/CS_URS_2025_01/1819511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49101112" TargetMode="External"/><Relationship Id="rId13" Type="http://schemas.openxmlformats.org/officeDocument/2006/relationships/hyperlink" Target="https://podminky.urs.cz/item/CS_URS_2025_01/998722111" TargetMode="External"/><Relationship Id="rId3" Type="http://schemas.openxmlformats.org/officeDocument/2006/relationships/hyperlink" Target="https://podminky.urs.cz/item/CS_URS_2025_01/167151111" TargetMode="External"/><Relationship Id="rId7" Type="http://schemas.openxmlformats.org/officeDocument/2006/relationships/hyperlink" Target="https://podminky.urs.cz/item/CS_URS_2025_01/949101111" TargetMode="External"/><Relationship Id="rId12" Type="http://schemas.openxmlformats.org/officeDocument/2006/relationships/hyperlink" Target="https://podminky.urs.cz/item/CS_URS_2025_01/722290237" TargetMode="External"/><Relationship Id="rId2" Type="http://schemas.openxmlformats.org/officeDocument/2006/relationships/hyperlink" Target="https://podminky.urs.cz/item/CS_URS_2025_01/162751117" TargetMode="External"/><Relationship Id="rId1" Type="http://schemas.openxmlformats.org/officeDocument/2006/relationships/hyperlink" Target="https://podminky.urs.cz/item/CS_URS_2025_01/132151101" TargetMode="External"/><Relationship Id="rId6" Type="http://schemas.openxmlformats.org/officeDocument/2006/relationships/hyperlink" Target="https://podminky.urs.cz/item/CS_URS_2025_01/175111101" TargetMode="External"/><Relationship Id="rId11" Type="http://schemas.openxmlformats.org/officeDocument/2006/relationships/hyperlink" Target="https://podminky.urs.cz/item/CS_URS_2025_01/722290249" TargetMode="External"/><Relationship Id="rId5" Type="http://schemas.openxmlformats.org/officeDocument/2006/relationships/hyperlink" Target="https://podminky.urs.cz/item/CS_URS_2025_01/174111101" TargetMode="External"/><Relationship Id="rId10" Type="http://schemas.openxmlformats.org/officeDocument/2006/relationships/hyperlink" Target="https://podminky.urs.cz/item/CS_URS_2025_01/722290246" TargetMode="External"/><Relationship Id="rId4" Type="http://schemas.openxmlformats.org/officeDocument/2006/relationships/hyperlink" Target="https://podminky.urs.cz/item/CS_URS_2025_01/171201231" TargetMode="External"/><Relationship Id="rId9" Type="http://schemas.openxmlformats.org/officeDocument/2006/relationships/hyperlink" Target="https://podminky.urs.cz/item/CS_URS_2025_01/899721111" TargetMode="External"/><Relationship Id="rId1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13294000" TargetMode="External"/><Relationship Id="rId13" Type="http://schemas.openxmlformats.org/officeDocument/2006/relationships/hyperlink" Target="https://podminky.urs.cz/item/CS_URS_2025_01/034303000" TargetMode="External"/><Relationship Id="rId18" Type="http://schemas.openxmlformats.org/officeDocument/2006/relationships/hyperlink" Target="https://podminky.urs.cz/item/CS_URS_2025_01/081103000" TargetMode="External"/><Relationship Id="rId3" Type="http://schemas.openxmlformats.org/officeDocument/2006/relationships/hyperlink" Target="https://podminky.urs.cz/item/CS_URS_2025_01/012414000" TargetMode="External"/><Relationship Id="rId7" Type="http://schemas.openxmlformats.org/officeDocument/2006/relationships/hyperlink" Target="https://podminky.urs.cz/item/CS_URS_2025_01/013284000" TargetMode="External"/><Relationship Id="rId12" Type="http://schemas.openxmlformats.org/officeDocument/2006/relationships/hyperlink" Target="https://podminky.urs.cz/item/CS_URS_2025_01/034103000" TargetMode="External"/><Relationship Id="rId17" Type="http://schemas.openxmlformats.org/officeDocument/2006/relationships/hyperlink" Target="https://podminky.urs.cz/item/CS_URS_2025_01/045002000" TargetMode="External"/><Relationship Id="rId2" Type="http://schemas.openxmlformats.org/officeDocument/2006/relationships/hyperlink" Target="https://podminky.urs.cz/item/CS_URS_2025_01/012203000" TargetMode="External"/><Relationship Id="rId16" Type="http://schemas.openxmlformats.org/officeDocument/2006/relationships/hyperlink" Target="https://podminky.urs.cz/item/CS_URS_2025_01/041403000" TargetMode="External"/><Relationship Id="rId1" Type="http://schemas.openxmlformats.org/officeDocument/2006/relationships/hyperlink" Target="https://podminky.urs.cz/item/CS_URS_2025_01/460010025" TargetMode="External"/><Relationship Id="rId6" Type="http://schemas.openxmlformats.org/officeDocument/2006/relationships/hyperlink" Target="https://podminky.urs.cz/item/CS_URS_2025_01/013274000" TargetMode="External"/><Relationship Id="rId11" Type="http://schemas.openxmlformats.org/officeDocument/2006/relationships/hyperlink" Target="https://podminky.urs.cz/item/CS_URS_2021_02/033002000" TargetMode="External"/><Relationship Id="rId5" Type="http://schemas.openxmlformats.org/officeDocument/2006/relationships/hyperlink" Target="https://podminky.urs.cz/item/CS_URS_2025_01/013254000" TargetMode="External"/><Relationship Id="rId15" Type="http://schemas.openxmlformats.org/officeDocument/2006/relationships/hyperlink" Target="https://podminky.urs.cz/item/CS_URS_2025_01/034703000" TargetMode="External"/><Relationship Id="rId10" Type="http://schemas.openxmlformats.org/officeDocument/2006/relationships/hyperlink" Target="https://podminky.urs.cz/item/CS_URS_2025_01/032603000" TargetMode="External"/><Relationship Id="rId19" Type="http://schemas.openxmlformats.org/officeDocument/2006/relationships/drawing" Target="../drawings/drawing7.xml"/><Relationship Id="rId4" Type="http://schemas.openxmlformats.org/officeDocument/2006/relationships/hyperlink" Target="https://podminky.urs.cz/item/CS_URS_2025_01/012444000" TargetMode="External"/><Relationship Id="rId9" Type="http://schemas.openxmlformats.org/officeDocument/2006/relationships/hyperlink" Target="https://podminky.urs.cz/item/CS_URS_2021_02/030001000" TargetMode="External"/><Relationship Id="rId14" Type="http://schemas.openxmlformats.org/officeDocument/2006/relationships/hyperlink" Target="https://podminky.urs.cz/item/CS_URS_2021_02/034503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>
      <selection activeCell="AN9" sqref="AN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9" t="s">
        <v>14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R5" s="21"/>
      <c r="BE5" s="296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1" t="s">
        <v>17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R6" s="21"/>
      <c r="BE6" s="297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7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327">
        <v>45866</v>
      </c>
      <c r="AR8" s="21"/>
      <c r="BE8" s="297"/>
      <c r="BS8" s="18" t="s">
        <v>6</v>
      </c>
    </row>
    <row r="9" spans="1:74" ht="14.45" customHeight="1">
      <c r="B9" s="21"/>
      <c r="AR9" s="21"/>
      <c r="BE9" s="297"/>
      <c r="BS9" s="18" t="s">
        <v>6</v>
      </c>
    </row>
    <row r="10" spans="1:74" ht="12" customHeight="1">
      <c r="B10" s="21"/>
      <c r="D10" s="28" t="s">
        <v>24</v>
      </c>
      <c r="AK10" s="28" t="s">
        <v>25</v>
      </c>
      <c r="AN10" s="26" t="s">
        <v>19</v>
      </c>
      <c r="AR10" s="21"/>
      <c r="BE10" s="297"/>
      <c r="BS10" s="18" t="s">
        <v>6</v>
      </c>
    </row>
    <row r="11" spans="1:74" ht="18.399999999999999" customHeight="1">
      <c r="B11" s="21"/>
      <c r="E11" s="26" t="s">
        <v>26</v>
      </c>
      <c r="AK11" s="28" t="s">
        <v>27</v>
      </c>
      <c r="AN11" s="26" t="s">
        <v>19</v>
      </c>
      <c r="AR11" s="21"/>
      <c r="BE11" s="297"/>
      <c r="BS11" s="18" t="s">
        <v>6</v>
      </c>
    </row>
    <row r="12" spans="1:74" ht="6.95" customHeight="1">
      <c r="B12" s="21"/>
      <c r="AR12" s="21"/>
      <c r="BE12" s="297"/>
      <c r="BS12" s="18" t="s">
        <v>6</v>
      </c>
    </row>
    <row r="13" spans="1:74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97"/>
      <c r="BS13" s="18" t="s">
        <v>6</v>
      </c>
    </row>
    <row r="14" spans="1:74" ht="12.75">
      <c r="B14" s="21"/>
      <c r="E14" s="302" t="s">
        <v>29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8" t="s">
        <v>27</v>
      </c>
      <c r="AN14" s="30" t="s">
        <v>29</v>
      </c>
      <c r="AR14" s="21"/>
      <c r="BE14" s="297"/>
      <c r="BS14" s="18" t="s">
        <v>6</v>
      </c>
    </row>
    <row r="15" spans="1:74" ht="6.95" customHeight="1">
      <c r="B15" s="21"/>
      <c r="AR15" s="21"/>
      <c r="BE15" s="297"/>
      <c r="BS15" s="18" t="s">
        <v>4</v>
      </c>
    </row>
    <row r="16" spans="1:74" ht="12" customHeight="1">
      <c r="B16" s="21"/>
      <c r="D16" s="28" t="s">
        <v>30</v>
      </c>
      <c r="AK16" s="28" t="s">
        <v>25</v>
      </c>
      <c r="AN16" s="26" t="s">
        <v>19</v>
      </c>
      <c r="AR16" s="21"/>
      <c r="BE16" s="297"/>
      <c r="BS16" s="18" t="s">
        <v>4</v>
      </c>
    </row>
    <row r="17" spans="2:71" ht="18.399999999999999" customHeight="1">
      <c r="B17" s="21"/>
      <c r="E17" s="26" t="s">
        <v>31</v>
      </c>
      <c r="AK17" s="28" t="s">
        <v>27</v>
      </c>
      <c r="AN17" s="26" t="s">
        <v>19</v>
      </c>
      <c r="AR17" s="21"/>
      <c r="BE17" s="297"/>
      <c r="BS17" s="18" t="s">
        <v>32</v>
      </c>
    </row>
    <row r="18" spans="2:71" ht="6.95" customHeight="1">
      <c r="B18" s="21"/>
      <c r="AR18" s="21"/>
      <c r="BE18" s="297"/>
      <c r="BS18" s="18" t="s">
        <v>6</v>
      </c>
    </row>
    <row r="19" spans="2:71" ht="12" customHeight="1">
      <c r="B19" s="21"/>
      <c r="D19" s="28" t="s">
        <v>33</v>
      </c>
      <c r="AK19" s="28" t="s">
        <v>25</v>
      </c>
      <c r="AN19" s="26" t="s">
        <v>19</v>
      </c>
      <c r="AR19" s="21"/>
      <c r="BE19" s="297"/>
      <c r="BS19" s="18" t="s">
        <v>6</v>
      </c>
    </row>
    <row r="20" spans="2:71" ht="18.399999999999999" customHeight="1">
      <c r="B20" s="21"/>
      <c r="E20" s="26" t="s">
        <v>34</v>
      </c>
      <c r="AK20" s="28" t="s">
        <v>27</v>
      </c>
      <c r="AN20" s="26" t="s">
        <v>19</v>
      </c>
      <c r="AR20" s="21"/>
      <c r="BE20" s="297"/>
      <c r="BS20" s="18" t="s">
        <v>32</v>
      </c>
    </row>
    <row r="21" spans="2:71" ht="6.95" customHeight="1">
      <c r="B21" s="21"/>
      <c r="AR21" s="21"/>
      <c r="BE21" s="297"/>
    </row>
    <row r="22" spans="2:71" ht="12" customHeight="1">
      <c r="B22" s="21"/>
      <c r="D22" s="28" t="s">
        <v>35</v>
      </c>
      <c r="AR22" s="21"/>
      <c r="BE22" s="297"/>
    </row>
    <row r="23" spans="2:71" ht="47.25" customHeight="1">
      <c r="B23" s="21"/>
      <c r="E23" s="304" t="s">
        <v>36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R23" s="21"/>
      <c r="BE23" s="297"/>
    </row>
    <row r="24" spans="2:71" ht="6.95" customHeight="1">
      <c r="B24" s="21"/>
      <c r="AR24" s="21"/>
      <c r="BE24" s="297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7"/>
    </row>
    <row r="26" spans="2:71" s="1" customFormat="1" ht="25.9" customHeight="1">
      <c r="B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5">
        <f>ROUND(AG54,2)</f>
        <v>0</v>
      </c>
      <c r="AL26" s="306"/>
      <c r="AM26" s="306"/>
      <c r="AN26" s="306"/>
      <c r="AO26" s="306"/>
      <c r="AR26" s="33"/>
      <c r="BE26" s="297"/>
    </row>
    <row r="27" spans="2:71" s="1" customFormat="1" ht="6.95" customHeight="1">
      <c r="B27" s="33"/>
      <c r="AR27" s="33"/>
      <c r="BE27" s="297"/>
    </row>
    <row r="28" spans="2:71" s="1" customFormat="1" ht="12.75">
      <c r="B28" s="33"/>
      <c r="L28" s="307" t="s">
        <v>38</v>
      </c>
      <c r="M28" s="307"/>
      <c r="N28" s="307"/>
      <c r="O28" s="307"/>
      <c r="P28" s="307"/>
      <c r="W28" s="307" t="s">
        <v>39</v>
      </c>
      <c r="X28" s="307"/>
      <c r="Y28" s="307"/>
      <c r="Z28" s="307"/>
      <c r="AA28" s="307"/>
      <c r="AB28" s="307"/>
      <c r="AC28" s="307"/>
      <c r="AD28" s="307"/>
      <c r="AE28" s="307"/>
      <c r="AK28" s="307" t="s">
        <v>40</v>
      </c>
      <c r="AL28" s="307"/>
      <c r="AM28" s="307"/>
      <c r="AN28" s="307"/>
      <c r="AO28" s="307"/>
      <c r="AR28" s="33"/>
      <c r="BE28" s="297"/>
    </row>
    <row r="29" spans="2:71" s="2" customFormat="1" ht="14.45" customHeight="1">
      <c r="B29" s="37"/>
      <c r="D29" s="28" t="s">
        <v>41</v>
      </c>
      <c r="F29" s="28" t="s">
        <v>42</v>
      </c>
      <c r="L29" s="310">
        <v>0.21</v>
      </c>
      <c r="M29" s="309"/>
      <c r="N29" s="309"/>
      <c r="O29" s="309"/>
      <c r="P29" s="309"/>
      <c r="W29" s="308">
        <f>ROUND(AZ54, 2)</f>
        <v>0</v>
      </c>
      <c r="X29" s="309"/>
      <c r="Y29" s="309"/>
      <c r="Z29" s="309"/>
      <c r="AA29" s="309"/>
      <c r="AB29" s="309"/>
      <c r="AC29" s="309"/>
      <c r="AD29" s="309"/>
      <c r="AE29" s="309"/>
      <c r="AK29" s="308">
        <f>ROUND(AV54, 2)</f>
        <v>0</v>
      </c>
      <c r="AL29" s="309"/>
      <c r="AM29" s="309"/>
      <c r="AN29" s="309"/>
      <c r="AO29" s="309"/>
      <c r="AR29" s="37"/>
      <c r="BE29" s="298"/>
    </row>
    <row r="30" spans="2:71" s="2" customFormat="1" ht="14.45" customHeight="1">
      <c r="B30" s="37"/>
      <c r="F30" s="28" t="s">
        <v>43</v>
      </c>
      <c r="L30" s="310">
        <v>0.12</v>
      </c>
      <c r="M30" s="309"/>
      <c r="N30" s="309"/>
      <c r="O30" s="309"/>
      <c r="P30" s="309"/>
      <c r="W30" s="308">
        <f>ROUND(BA54, 2)</f>
        <v>0</v>
      </c>
      <c r="X30" s="309"/>
      <c r="Y30" s="309"/>
      <c r="Z30" s="309"/>
      <c r="AA30" s="309"/>
      <c r="AB30" s="309"/>
      <c r="AC30" s="309"/>
      <c r="AD30" s="309"/>
      <c r="AE30" s="309"/>
      <c r="AK30" s="308">
        <f>ROUND(AW54, 2)</f>
        <v>0</v>
      </c>
      <c r="AL30" s="309"/>
      <c r="AM30" s="309"/>
      <c r="AN30" s="309"/>
      <c r="AO30" s="309"/>
      <c r="AR30" s="37"/>
      <c r="BE30" s="298"/>
    </row>
    <row r="31" spans="2:71" s="2" customFormat="1" ht="14.45" hidden="1" customHeight="1">
      <c r="B31" s="37"/>
      <c r="F31" s="28" t="s">
        <v>44</v>
      </c>
      <c r="L31" s="310">
        <v>0.21</v>
      </c>
      <c r="M31" s="309"/>
      <c r="N31" s="309"/>
      <c r="O31" s="309"/>
      <c r="P31" s="309"/>
      <c r="W31" s="308">
        <f>ROUND(BB54, 2)</f>
        <v>0</v>
      </c>
      <c r="X31" s="309"/>
      <c r="Y31" s="309"/>
      <c r="Z31" s="309"/>
      <c r="AA31" s="309"/>
      <c r="AB31" s="309"/>
      <c r="AC31" s="309"/>
      <c r="AD31" s="309"/>
      <c r="AE31" s="309"/>
      <c r="AK31" s="308">
        <v>0</v>
      </c>
      <c r="AL31" s="309"/>
      <c r="AM31" s="309"/>
      <c r="AN31" s="309"/>
      <c r="AO31" s="309"/>
      <c r="AR31" s="37"/>
      <c r="BE31" s="298"/>
    </row>
    <row r="32" spans="2:71" s="2" customFormat="1" ht="14.45" hidden="1" customHeight="1">
      <c r="B32" s="37"/>
      <c r="F32" s="28" t="s">
        <v>45</v>
      </c>
      <c r="L32" s="310">
        <v>0.12</v>
      </c>
      <c r="M32" s="309"/>
      <c r="N32" s="309"/>
      <c r="O32" s="309"/>
      <c r="P32" s="309"/>
      <c r="W32" s="308">
        <f>ROUND(BC54, 2)</f>
        <v>0</v>
      </c>
      <c r="X32" s="309"/>
      <c r="Y32" s="309"/>
      <c r="Z32" s="309"/>
      <c r="AA32" s="309"/>
      <c r="AB32" s="309"/>
      <c r="AC32" s="309"/>
      <c r="AD32" s="309"/>
      <c r="AE32" s="309"/>
      <c r="AK32" s="308">
        <v>0</v>
      </c>
      <c r="AL32" s="309"/>
      <c r="AM32" s="309"/>
      <c r="AN32" s="309"/>
      <c r="AO32" s="309"/>
      <c r="AR32" s="37"/>
      <c r="BE32" s="298"/>
    </row>
    <row r="33" spans="2:44" s="2" customFormat="1" ht="14.45" hidden="1" customHeight="1">
      <c r="B33" s="37"/>
      <c r="F33" s="28" t="s">
        <v>46</v>
      </c>
      <c r="L33" s="310">
        <v>0</v>
      </c>
      <c r="M33" s="309"/>
      <c r="N33" s="309"/>
      <c r="O33" s="309"/>
      <c r="P33" s="309"/>
      <c r="W33" s="308">
        <f>ROUND(BD54, 2)</f>
        <v>0</v>
      </c>
      <c r="X33" s="309"/>
      <c r="Y33" s="309"/>
      <c r="Z33" s="309"/>
      <c r="AA33" s="309"/>
      <c r="AB33" s="309"/>
      <c r="AC33" s="309"/>
      <c r="AD33" s="309"/>
      <c r="AE33" s="309"/>
      <c r="AK33" s="308">
        <v>0</v>
      </c>
      <c r="AL33" s="309"/>
      <c r="AM33" s="309"/>
      <c r="AN33" s="309"/>
      <c r="AO33" s="309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314" t="s">
        <v>49</v>
      </c>
      <c r="Y35" s="312"/>
      <c r="Z35" s="312"/>
      <c r="AA35" s="312"/>
      <c r="AB35" s="312"/>
      <c r="AC35" s="40"/>
      <c r="AD35" s="40"/>
      <c r="AE35" s="40"/>
      <c r="AF35" s="40"/>
      <c r="AG35" s="40"/>
      <c r="AH35" s="40"/>
      <c r="AI35" s="40"/>
      <c r="AJ35" s="40"/>
      <c r="AK35" s="311">
        <f>SUM(AK26:AK33)</f>
        <v>0</v>
      </c>
      <c r="AL35" s="312"/>
      <c r="AM35" s="312"/>
      <c r="AN35" s="312"/>
      <c r="AO35" s="313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50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22-25-04-VZ-01-KDPMH</v>
      </c>
      <c r="AR44" s="46"/>
    </row>
    <row r="45" spans="2:44" s="4" customFormat="1" ht="36.950000000000003" customHeight="1">
      <c r="B45" s="47"/>
      <c r="C45" s="48" t="s">
        <v>16</v>
      </c>
      <c r="L45" s="278" t="str">
        <f>K6</f>
        <v>KRÁLŮV DVŮR - Plnící místo HZS</v>
      </c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Králův Dvůr</v>
      </c>
      <c r="AI47" s="28" t="s">
        <v>23</v>
      </c>
      <c r="AM47" s="280">
        <f>IF(AN8= "","",AN8)</f>
        <v>45866</v>
      </c>
      <c r="AN47" s="280"/>
      <c r="AR47" s="33"/>
    </row>
    <row r="48" spans="2:44" s="1" customFormat="1" ht="6.95" customHeight="1">
      <c r="B48" s="33"/>
      <c r="AR48" s="33"/>
    </row>
    <row r="49" spans="1:91" s="1" customFormat="1" ht="25.7" customHeight="1">
      <c r="B49" s="33"/>
      <c r="C49" s="28" t="s">
        <v>24</v>
      </c>
      <c r="L49" s="3" t="str">
        <f>IF(E11= "","",E11)</f>
        <v>Město Králův Dvůr,nám. Míru 139,267 01 Králův Dvůr</v>
      </c>
      <c r="AI49" s="28" t="s">
        <v>30</v>
      </c>
      <c r="AM49" s="281" t="str">
        <f>IF(E17="","",E17)</f>
        <v>Spektra PRO spol. s r.o.,V Hlinkách 1548,266 01 Be</v>
      </c>
      <c r="AN49" s="282"/>
      <c r="AO49" s="282"/>
      <c r="AP49" s="282"/>
      <c r="AR49" s="33"/>
      <c r="AS49" s="283" t="s">
        <v>51</v>
      </c>
      <c r="AT49" s="284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28</v>
      </c>
      <c r="L50" s="3" t="str">
        <f>IF(E14= "Vyplň údaj","",E14)</f>
        <v/>
      </c>
      <c r="AI50" s="28" t="s">
        <v>33</v>
      </c>
      <c r="AM50" s="281" t="str">
        <f>IF(E20="","",E20)</f>
        <v>p. Lenka Dejdarová</v>
      </c>
      <c r="AN50" s="282"/>
      <c r="AO50" s="282"/>
      <c r="AP50" s="282"/>
      <c r="AR50" s="33"/>
      <c r="AS50" s="285"/>
      <c r="AT50" s="286"/>
      <c r="BD50" s="54"/>
    </row>
    <row r="51" spans="1:91" s="1" customFormat="1" ht="10.9" customHeight="1">
      <c r="B51" s="33"/>
      <c r="AR51" s="33"/>
      <c r="AS51" s="285"/>
      <c r="AT51" s="286"/>
      <c r="BD51" s="54"/>
    </row>
    <row r="52" spans="1:91" s="1" customFormat="1" ht="29.25" customHeight="1">
      <c r="B52" s="33"/>
      <c r="C52" s="287" t="s">
        <v>52</v>
      </c>
      <c r="D52" s="288"/>
      <c r="E52" s="288"/>
      <c r="F52" s="288"/>
      <c r="G52" s="288"/>
      <c r="H52" s="55"/>
      <c r="I52" s="290" t="s">
        <v>53</v>
      </c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9" t="s">
        <v>54</v>
      </c>
      <c r="AH52" s="288"/>
      <c r="AI52" s="288"/>
      <c r="AJ52" s="288"/>
      <c r="AK52" s="288"/>
      <c r="AL52" s="288"/>
      <c r="AM52" s="288"/>
      <c r="AN52" s="290" t="s">
        <v>55</v>
      </c>
      <c r="AO52" s="288"/>
      <c r="AP52" s="288"/>
      <c r="AQ52" s="56" t="s">
        <v>56</v>
      </c>
      <c r="AR52" s="33"/>
      <c r="AS52" s="57" t="s">
        <v>57</v>
      </c>
      <c r="AT52" s="58" t="s">
        <v>58</v>
      </c>
      <c r="AU52" s="58" t="s">
        <v>59</v>
      </c>
      <c r="AV52" s="58" t="s">
        <v>60</v>
      </c>
      <c r="AW52" s="58" t="s">
        <v>61</v>
      </c>
      <c r="AX52" s="58" t="s">
        <v>62</v>
      </c>
      <c r="AY52" s="58" t="s">
        <v>63</v>
      </c>
      <c r="AZ52" s="58" t="s">
        <v>64</v>
      </c>
      <c r="BA52" s="58" t="s">
        <v>65</v>
      </c>
      <c r="BB52" s="58" t="s">
        <v>66</v>
      </c>
      <c r="BC52" s="58" t="s">
        <v>67</v>
      </c>
      <c r="BD52" s="59" t="s">
        <v>68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69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4">
        <f>ROUND(SUM(AG55:AG60),2)</f>
        <v>0</v>
      </c>
      <c r="AH54" s="294"/>
      <c r="AI54" s="294"/>
      <c r="AJ54" s="294"/>
      <c r="AK54" s="294"/>
      <c r="AL54" s="294"/>
      <c r="AM54" s="294"/>
      <c r="AN54" s="295">
        <f t="shared" ref="AN54:AN60" si="0">SUM(AG54,AT54)</f>
        <v>0</v>
      </c>
      <c r="AO54" s="295"/>
      <c r="AP54" s="295"/>
      <c r="AQ54" s="65" t="s">
        <v>19</v>
      </c>
      <c r="AR54" s="61"/>
      <c r="AS54" s="66">
        <f>ROUND(SUM(AS55:AS60),2)</f>
        <v>0</v>
      </c>
      <c r="AT54" s="67">
        <f t="shared" ref="AT54:AT60" si="1">ROUND(SUM(AV54:AW54),2)</f>
        <v>0</v>
      </c>
      <c r="AU54" s="68">
        <f>ROUND(SUM(AU55:AU60),5)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ROUND(SUM(AZ55:AZ60),2)</f>
        <v>0</v>
      </c>
      <c r="BA54" s="67">
        <f>ROUND(SUM(BA55:BA60),2)</f>
        <v>0</v>
      </c>
      <c r="BB54" s="67">
        <f>ROUND(SUM(BB55:BB60),2)</f>
        <v>0</v>
      </c>
      <c r="BC54" s="67">
        <f>ROUND(SUM(BC55:BC60),2)</f>
        <v>0</v>
      </c>
      <c r="BD54" s="69">
        <f>ROUND(SUM(BD55:BD60),2)</f>
        <v>0</v>
      </c>
      <c r="BS54" s="70" t="s">
        <v>70</v>
      </c>
      <c r="BT54" s="70" t="s">
        <v>71</v>
      </c>
      <c r="BU54" s="71" t="s">
        <v>72</v>
      </c>
      <c r="BV54" s="70" t="s">
        <v>73</v>
      </c>
      <c r="BW54" s="70" t="s">
        <v>5</v>
      </c>
      <c r="BX54" s="70" t="s">
        <v>74</v>
      </c>
      <c r="CL54" s="70" t="s">
        <v>19</v>
      </c>
    </row>
    <row r="55" spans="1:91" s="6" customFormat="1" ht="24.75" customHeight="1">
      <c r="A55" s="72" t="s">
        <v>75</v>
      </c>
      <c r="B55" s="73"/>
      <c r="C55" s="74"/>
      <c r="D55" s="291" t="s">
        <v>76</v>
      </c>
      <c r="E55" s="291"/>
      <c r="F55" s="291"/>
      <c r="G55" s="291"/>
      <c r="H55" s="291"/>
      <c r="I55" s="75"/>
      <c r="J55" s="291" t="s">
        <v>77</v>
      </c>
      <c r="K55" s="291"/>
      <c r="L55" s="291"/>
      <c r="M55" s="291"/>
      <c r="N55" s="291"/>
      <c r="O55" s="291"/>
      <c r="P55" s="291"/>
      <c r="Q55" s="291"/>
      <c r="R55" s="291"/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92">
        <f>'01 - Vlastní objekt - arc...'!J30</f>
        <v>0</v>
      </c>
      <c r="AH55" s="293"/>
      <c r="AI55" s="293"/>
      <c r="AJ55" s="293"/>
      <c r="AK55" s="293"/>
      <c r="AL55" s="293"/>
      <c r="AM55" s="293"/>
      <c r="AN55" s="292">
        <f t="shared" si="0"/>
        <v>0</v>
      </c>
      <c r="AO55" s="293"/>
      <c r="AP55" s="293"/>
      <c r="AQ55" s="76" t="s">
        <v>78</v>
      </c>
      <c r="AR55" s="73"/>
      <c r="AS55" s="77">
        <v>0</v>
      </c>
      <c r="AT55" s="78">
        <f t="shared" si="1"/>
        <v>0</v>
      </c>
      <c r="AU55" s="79">
        <f>'01 - Vlastní objekt - arc...'!P102</f>
        <v>0</v>
      </c>
      <c r="AV55" s="78">
        <f>'01 - Vlastní objekt - arc...'!J33</f>
        <v>0</v>
      </c>
      <c r="AW55" s="78">
        <f>'01 - Vlastní objekt - arc...'!J34</f>
        <v>0</v>
      </c>
      <c r="AX55" s="78">
        <f>'01 - Vlastní objekt - arc...'!J35</f>
        <v>0</v>
      </c>
      <c r="AY55" s="78">
        <f>'01 - Vlastní objekt - arc...'!J36</f>
        <v>0</v>
      </c>
      <c r="AZ55" s="78">
        <f>'01 - Vlastní objekt - arc...'!F33</f>
        <v>0</v>
      </c>
      <c r="BA55" s="78">
        <f>'01 - Vlastní objekt - arc...'!F34</f>
        <v>0</v>
      </c>
      <c r="BB55" s="78">
        <f>'01 - Vlastní objekt - arc...'!F35</f>
        <v>0</v>
      </c>
      <c r="BC55" s="78">
        <f>'01 - Vlastní objekt - arc...'!F36</f>
        <v>0</v>
      </c>
      <c r="BD55" s="80">
        <f>'01 - Vlastní objekt - arc...'!F37</f>
        <v>0</v>
      </c>
      <c r="BT55" s="81" t="s">
        <v>79</v>
      </c>
      <c r="BV55" s="81" t="s">
        <v>73</v>
      </c>
      <c r="BW55" s="81" t="s">
        <v>80</v>
      </c>
      <c r="BX55" s="81" t="s">
        <v>5</v>
      </c>
      <c r="CL55" s="81" t="s">
        <v>19</v>
      </c>
      <c r="CM55" s="81" t="s">
        <v>81</v>
      </c>
    </row>
    <row r="56" spans="1:91" s="6" customFormat="1" ht="16.5" customHeight="1">
      <c r="A56" s="72" t="s">
        <v>75</v>
      </c>
      <c r="B56" s="73"/>
      <c r="C56" s="74"/>
      <c r="D56" s="291" t="s">
        <v>82</v>
      </c>
      <c r="E56" s="291"/>
      <c r="F56" s="291"/>
      <c r="G56" s="291"/>
      <c r="H56" s="291"/>
      <c r="I56" s="75"/>
      <c r="J56" s="291" t="s">
        <v>83</v>
      </c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2">
        <f>'02 - Elektroinstalace'!J30</f>
        <v>0</v>
      </c>
      <c r="AH56" s="293"/>
      <c r="AI56" s="293"/>
      <c r="AJ56" s="293"/>
      <c r="AK56" s="293"/>
      <c r="AL56" s="293"/>
      <c r="AM56" s="293"/>
      <c r="AN56" s="292">
        <f t="shared" si="0"/>
        <v>0</v>
      </c>
      <c r="AO56" s="293"/>
      <c r="AP56" s="293"/>
      <c r="AQ56" s="76" t="s">
        <v>78</v>
      </c>
      <c r="AR56" s="73"/>
      <c r="AS56" s="77">
        <v>0</v>
      </c>
      <c r="AT56" s="78">
        <f t="shared" si="1"/>
        <v>0</v>
      </c>
      <c r="AU56" s="79">
        <f>'02 - Elektroinstalace'!P93</f>
        <v>0</v>
      </c>
      <c r="AV56" s="78">
        <f>'02 - Elektroinstalace'!J33</f>
        <v>0</v>
      </c>
      <c r="AW56" s="78">
        <f>'02 - Elektroinstalace'!J34</f>
        <v>0</v>
      </c>
      <c r="AX56" s="78">
        <f>'02 - Elektroinstalace'!J35</f>
        <v>0</v>
      </c>
      <c r="AY56" s="78">
        <f>'02 - Elektroinstalace'!J36</f>
        <v>0</v>
      </c>
      <c r="AZ56" s="78">
        <f>'02 - Elektroinstalace'!F33</f>
        <v>0</v>
      </c>
      <c r="BA56" s="78">
        <f>'02 - Elektroinstalace'!F34</f>
        <v>0</v>
      </c>
      <c r="BB56" s="78">
        <f>'02 - Elektroinstalace'!F35</f>
        <v>0</v>
      </c>
      <c r="BC56" s="78">
        <f>'02 - Elektroinstalace'!F36</f>
        <v>0</v>
      </c>
      <c r="BD56" s="80">
        <f>'02 - Elektroinstalace'!F37</f>
        <v>0</v>
      </c>
      <c r="BT56" s="81" t="s">
        <v>79</v>
      </c>
      <c r="BV56" s="81" t="s">
        <v>73</v>
      </c>
      <c r="BW56" s="81" t="s">
        <v>84</v>
      </c>
      <c r="BX56" s="81" t="s">
        <v>5</v>
      </c>
      <c r="CL56" s="81" t="s">
        <v>19</v>
      </c>
      <c r="CM56" s="81" t="s">
        <v>81</v>
      </c>
    </row>
    <row r="57" spans="1:91" s="6" customFormat="1" ht="16.5" customHeight="1">
      <c r="A57" s="72" t="s">
        <v>75</v>
      </c>
      <c r="B57" s="73"/>
      <c r="C57" s="74"/>
      <c r="D57" s="291" t="s">
        <v>85</v>
      </c>
      <c r="E57" s="291"/>
      <c r="F57" s="291"/>
      <c r="G57" s="291"/>
      <c r="H57" s="291"/>
      <c r="I57" s="75"/>
      <c r="J57" s="291" t="s">
        <v>86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92">
        <f>'03a - Zpevněné plochy'!J30</f>
        <v>0</v>
      </c>
      <c r="AH57" s="293"/>
      <c r="AI57" s="293"/>
      <c r="AJ57" s="293"/>
      <c r="AK57" s="293"/>
      <c r="AL57" s="293"/>
      <c r="AM57" s="293"/>
      <c r="AN57" s="292">
        <f t="shared" si="0"/>
        <v>0</v>
      </c>
      <c r="AO57" s="293"/>
      <c r="AP57" s="293"/>
      <c r="AQ57" s="76" t="s">
        <v>78</v>
      </c>
      <c r="AR57" s="73"/>
      <c r="AS57" s="77">
        <v>0</v>
      </c>
      <c r="AT57" s="78">
        <f t="shared" si="1"/>
        <v>0</v>
      </c>
      <c r="AU57" s="79">
        <f>'03a - Zpevněné plochy'!P86</f>
        <v>0</v>
      </c>
      <c r="AV57" s="78">
        <f>'03a - Zpevněné plochy'!J33</f>
        <v>0</v>
      </c>
      <c r="AW57" s="78">
        <f>'03a - Zpevněné plochy'!J34</f>
        <v>0</v>
      </c>
      <c r="AX57" s="78">
        <f>'03a - Zpevněné plochy'!J35</f>
        <v>0</v>
      </c>
      <c r="AY57" s="78">
        <f>'03a - Zpevněné plochy'!J36</f>
        <v>0</v>
      </c>
      <c r="AZ57" s="78">
        <f>'03a - Zpevněné plochy'!F33</f>
        <v>0</v>
      </c>
      <c r="BA57" s="78">
        <f>'03a - Zpevněné plochy'!F34</f>
        <v>0</v>
      </c>
      <c r="BB57" s="78">
        <f>'03a - Zpevněné plochy'!F35</f>
        <v>0</v>
      </c>
      <c r="BC57" s="78">
        <f>'03a - Zpevněné plochy'!F36</f>
        <v>0</v>
      </c>
      <c r="BD57" s="80">
        <f>'03a - Zpevněné plochy'!F37</f>
        <v>0</v>
      </c>
      <c r="BT57" s="81" t="s">
        <v>79</v>
      </c>
      <c r="BV57" s="81" t="s">
        <v>73</v>
      </c>
      <c r="BW57" s="81" t="s">
        <v>87</v>
      </c>
      <c r="BX57" s="81" t="s">
        <v>5</v>
      </c>
      <c r="CL57" s="81" t="s">
        <v>19</v>
      </c>
      <c r="CM57" s="81" t="s">
        <v>81</v>
      </c>
    </row>
    <row r="58" spans="1:91" s="6" customFormat="1" ht="16.5" customHeight="1">
      <c r="A58" s="72" t="s">
        <v>75</v>
      </c>
      <c r="B58" s="73"/>
      <c r="C58" s="74"/>
      <c r="D58" s="291" t="s">
        <v>88</v>
      </c>
      <c r="E58" s="291"/>
      <c r="F58" s="291"/>
      <c r="G58" s="291"/>
      <c r="H58" s="291"/>
      <c r="I58" s="75"/>
      <c r="J58" s="291" t="s">
        <v>89</v>
      </c>
      <c r="K58" s="291"/>
      <c r="L58" s="291"/>
      <c r="M58" s="291"/>
      <c r="N58" s="291"/>
      <c r="O58" s="291"/>
      <c r="P58" s="291"/>
      <c r="Q58" s="291"/>
      <c r="R58" s="291"/>
      <c r="S58" s="291"/>
      <c r="T58" s="291"/>
      <c r="U58" s="291"/>
      <c r="V58" s="291"/>
      <c r="W58" s="291"/>
      <c r="X58" s="291"/>
      <c r="Y58" s="291"/>
      <c r="Z58" s="291"/>
      <c r="AA58" s="291"/>
      <c r="AB58" s="291"/>
      <c r="AC58" s="291"/>
      <c r="AD58" s="291"/>
      <c r="AE58" s="291"/>
      <c r="AF58" s="291"/>
      <c r="AG58" s="292">
        <f>'03b - Sadové úpravy'!J30</f>
        <v>0</v>
      </c>
      <c r="AH58" s="293"/>
      <c r="AI58" s="293"/>
      <c r="AJ58" s="293"/>
      <c r="AK58" s="293"/>
      <c r="AL58" s="293"/>
      <c r="AM58" s="293"/>
      <c r="AN58" s="292">
        <f t="shared" si="0"/>
        <v>0</v>
      </c>
      <c r="AO58" s="293"/>
      <c r="AP58" s="293"/>
      <c r="AQ58" s="76" t="s">
        <v>78</v>
      </c>
      <c r="AR58" s="73"/>
      <c r="AS58" s="77">
        <v>0</v>
      </c>
      <c r="AT58" s="78">
        <f t="shared" si="1"/>
        <v>0</v>
      </c>
      <c r="AU58" s="79">
        <f>'03b - Sadové úpravy'!P82</f>
        <v>0</v>
      </c>
      <c r="AV58" s="78">
        <f>'03b - Sadové úpravy'!J33</f>
        <v>0</v>
      </c>
      <c r="AW58" s="78">
        <f>'03b - Sadové úpravy'!J34</f>
        <v>0</v>
      </c>
      <c r="AX58" s="78">
        <f>'03b - Sadové úpravy'!J35</f>
        <v>0</v>
      </c>
      <c r="AY58" s="78">
        <f>'03b - Sadové úpravy'!J36</f>
        <v>0</v>
      </c>
      <c r="AZ58" s="78">
        <f>'03b - Sadové úpravy'!F33</f>
        <v>0</v>
      </c>
      <c r="BA58" s="78">
        <f>'03b - Sadové úpravy'!F34</f>
        <v>0</v>
      </c>
      <c r="BB58" s="78">
        <f>'03b - Sadové úpravy'!F35</f>
        <v>0</v>
      </c>
      <c r="BC58" s="78">
        <f>'03b - Sadové úpravy'!F36</f>
        <v>0</v>
      </c>
      <c r="BD58" s="80">
        <f>'03b - Sadové úpravy'!F37</f>
        <v>0</v>
      </c>
      <c r="BT58" s="81" t="s">
        <v>79</v>
      </c>
      <c r="BV58" s="81" t="s">
        <v>73</v>
      </c>
      <c r="BW58" s="81" t="s">
        <v>90</v>
      </c>
      <c r="BX58" s="81" t="s">
        <v>5</v>
      </c>
      <c r="CL58" s="81" t="s">
        <v>19</v>
      </c>
      <c r="CM58" s="81" t="s">
        <v>81</v>
      </c>
    </row>
    <row r="59" spans="1:91" s="6" customFormat="1" ht="16.5" customHeight="1">
      <c r="A59" s="72" t="s">
        <v>75</v>
      </c>
      <c r="B59" s="73"/>
      <c r="C59" s="74"/>
      <c r="D59" s="291" t="s">
        <v>91</v>
      </c>
      <c r="E59" s="291"/>
      <c r="F59" s="291"/>
      <c r="G59" s="291"/>
      <c r="H59" s="291"/>
      <c r="I59" s="75"/>
      <c r="J59" s="291" t="s">
        <v>92</v>
      </c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1"/>
      <c r="W59" s="291"/>
      <c r="X59" s="291"/>
      <c r="Y59" s="291"/>
      <c r="Z59" s="291"/>
      <c r="AA59" s="291"/>
      <c r="AB59" s="291"/>
      <c r="AC59" s="291"/>
      <c r="AD59" s="291"/>
      <c r="AE59" s="291"/>
      <c r="AF59" s="291"/>
      <c r="AG59" s="292">
        <f>'04 - Technologické zařízení'!J30</f>
        <v>0</v>
      </c>
      <c r="AH59" s="293"/>
      <c r="AI59" s="293"/>
      <c r="AJ59" s="293"/>
      <c r="AK59" s="293"/>
      <c r="AL59" s="293"/>
      <c r="AM59" s="293"/>
      <c r="AN59" s="292">
        <f t="shared" si="0"/>
        <v>0</v>
      </c>
      <c r="AO59" s="293"/>
      <c r="AP59" s="293"/>
      <c r="AQ59" s="76" t="s">
        <v>78</v>
      </c>
      <c r="AR59" s="73"/>
      <c r="AS59" s="77">
        <v>0</v>
      </c>
      <c r="AT59" s="78">
        <f t="shared" si="1"/>
        <v>0</v>
      </c>
      <c r="AU59" s="79">
        <f>'04 - Technologické zařízení'!P87</f>
        <v>0</v>
      </c>
      <c r="AV59" s="78">
        <f>'04 - Technologické zařízení'!J33</f>
        <v>0</v>
      </c>
      <c r="AW59" s="78">
        <f>'04 - Technologické zařízení'!J34</f>
        <v>0</v>
      </c>
      <c r="AX59" s="78">
        <f>'04 - Technologické zařízení'!J35</f>
        <v>0</v>
      </c>
      <c r="AY59" s="78">
        <f>'04 - Technologické zařízení'!J36</f>
        <v>0</v>
      </c>
      <c r="AZ59" s="78">
        <f>'04 - Technologické zařízení'!F33</f>
        <v>0</v>
      </c>
      <c r="BA59" s="78">
        <f>'04 - Technologické zařízení'!F34</f>
        <v>0</v>
      </c>
      <c r="BB59" s="78">
        <f>'04 - Technologické zařízení'!F35</f>
        <v>0</v>
      </c>
      <c r="BC59" s="78">
        <f>'04 - Technologické zařízení'!F36</f>
        <v>0</v>
      </c>
      <c r="BD59" s="80">
        <f>'04 - Technologické zařízení'!F37</f>
        <v>0</v>
      </c>
      <c r="BT59" s="81" t="s">
        <v>79</v>
      </c>
      <c r="BV59" s="81" t="s">
        <v>73</v>
      </c>
      <c r="BW59" s="81" t="s">
        <v>93</v>
      </c>
      <c r="BX59" s="81" t="s">
        <v>5</v>
      </c>
      <c r="CL59" s="81" t="s">
        <v>19</v>
      </c>
      <c r="CM59" s="81" t="s">
        <v>81</v>
      </c>
    </row>
    <row r="60" spans="1:91" s="6" customFormat="1" ht="16.5" customHeight="1">
      <c r="A60" s="72" t="s">
        <v>75</v>
      </c>
      <c r="B60" s="73"/>
      <c r="C60" s="74"/>
      <c r="D60" s="291" t="s">
        <v>94</v>
      </c>
      <c r="E60" s="291"/>
      <c r="F60" s="291"/>
      <c r="G60" s="291"/>
      <c r="H60" s="291"/>
      <c r="I60" s="75"/>
      <c r="J60" s="291" t="s">
        <v>95</v>
      </c>
      <c r="K60" s="291"/>
      <c r="L60" s="291"/>
      <c r="M60" s="291"/>
      <c r="N60" s="291"/>
      <c r="O60" s="291"/>
      <c r="P60" s="291"/>
      <c r="Q60" s="291"/>
      <c r="R60" s="291"/>
      <c r="S60" s="291"/>
      <c r="T60" s="291"/>
      <c r="U60" s="291"/>
      <c r="V60" s="291"/>
      <c r="W60" s="291"/>
      <c r="X60" s="291"/>
      <c r="Y60" s="291"/>
      <c r="Z60" s="291"/>
      <c r="AA60" s="291"/>
      <c r="AB60" s="291"/>
      <c r="AC60" s="291"/>
      <c r="AD60" s="291"/>
      <c r="AE60" s="291"/>
      <c r="AF60" s="291"/>
      <c r="AG60" s="292">
        <f>'OST - Ostatní náklady stavby'!J30</f>
        <v>0</v>
      </c>
      <c r="AH60" s="293"/>
      <c r="AI60" s="293"/>
      <c r="AJ60" s="293"/>
      <c r="AK60" s="293"/>
      <c r="AL60" s="293"/>
      <c r="AM60" s="293"/>
      <c r="AN60" s="292">
        <f t="shared" si="0"/>
        <v>0</v>
      </c>
      <c r="AO60" s="293"/>
      <c r="AP60" s="293"/>
      <c r="AQ60" s="76" t="s">
        <v>78</v>
      </c>
      <c r="AR60" s="73"/>
      <c r="AS60" s="82">
        <v>0</v>
      </c>
      <c r="AT60" s="83">
        <f t="shared" si="1"/>
        <v>0</v>
      </c>
      <c r="AU60" s="84">
        <f>'OST - Ostatní náklady stavby'!P86</f>
        <v>0</v>
      </c>
      <c r="AV60" s="83">
        <f>'OST - Ostatní náklady stavby'!J33</f>
        <v>0</v>
      </c>
      <c r="AW60" s="83">
        <f>'OST - Ostatní náklady stavby'!J34</f>
        <v>0</v>
      </c>
      <c r="AX60" s="83">
        <f>'OST - Ostatní náklady stavby'!J35</f>
        <v>0</v>
      </c>
      <c r="AY60" s="83">
        <f>'OST - Ostatní náklady stavby'!J36</f>
        <v>0</v>
      </c>
      <c r="AZ60" s="83">
        <f>'OST - Ostatní náklady stavby'!F33</f>
        <v>0</v>
      </c>
      <c r="BA60" s="83">
        <f>'OST - Ostatní náklady stavby'!F34</f>
        <v>0</v>
      </c>
      <c r="BB60" s="83">
        <f>'OST - Ostatní náklady stavby'!F35</f>
        <v>0</v>
      </c>
      <c r="BC60" s="83">
        <f>'OST - Ostatní náklady stavby'!F36</f>
        <v>0</v>
      </c>
      <c r="BD60" s="85">
        <f>'OST - Ostatní náklady stavby'!F37</f>
        <v>0</v>
      </c>
      <c r="BT60" s="81" t="s">
        <v>79</v>
      </c>
      <c r="BV60" s="81" t="s">
        <v>73</v>
      </c>
      <c r="BW60" s="81" t="s">
        <v>96</v>
      </c>
      <c r="BX60" s="81" t="s">
        <v>5</v>
      </c>
      <c r="CL60" s="81" t="s">
        <v>19</v>
      </c>
      <c r="CM60" s="81" t="s">
        <v>81</v>
      </c>
    </row>
    <row r="61" spans="1:91" s="1" customFormat="1" ht="30" customHeight="1">
      <c r="B61" s="33"/>
      <c r="AR61" s="33"/>
    </row>
    <row r="62" spans="1:91" s="1" customFormat="1" ht="6.95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33"/>
    </row>
  </sheetData>
  <sheetProtection algorithmName="SHA-512" hashValue="Gy63s6gGOwVJddSYs+lEJ2c/kpaEgiqtMXHHd4lhn8Z+Mjv39pJXBUaweY3A01R7YWNqqrQMbdl4qDk1OEvfFQ==" saltValue="WMlxx5h8Std48Ev5pbnxJuf1ecD11btwgNM+2y3fmqQKqWa1rLC+srxquPzM2NriaYHb1LX6KeiZfLFu6d/TS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Vlastní objekt - arc...'!C2" display="/" xr:uid="{00000000-0004-0000-0000-000000000000}"/>
    <hyperlink ref="A56" location="'02 - Elektroinstalace'!C2" display="/" xr:uid="{00000000-0004-0000-0000-000001000000}"/>
    <hyperlink ref="A57" location="'03a - Zpevněné plochy'!C2" display="/" xr:uid="{00000000-0004-0000-0000-000002000000}"/>
    <hyperlink ref="A58" location="'03b - Sadové úpravy'!C2" display="/" xr:uid="{00000000-0004-0000-0000-000003000000}"/>
    <hyperlink ref="A59" location="'04 - Technologické zařízení'!C2" display="/" xr:uid="{00000000-0004-0000-0000-000004000000}"/>
    <hyperlink ref="A60" location="'OST - Ostatní náklady stavby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KRÁLŮV DVŮR - Plnící místo HZS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99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45866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19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19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19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37</v>
      </c>
      <c r="J30" s="64">
        <f>ROUND(J102,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>
      <c r="B33" s="33"/>
      <c r="D33" s="53" t="s">
        <v>41</v>
      </c>
      <c r="E33" s="28" t="s">
        <v>42</v>
      </c>
      <c r="F33" s="89">
        <f>ROUND((SUM(BE102:BE728)),  2)</f>
        <v>0</v>
      </c>
      <c r="I33" s="90">
        <v>0.21</v>
      </c>
      <c r="J33" s="89">
        <f>ROUND(((SUM(BE102:BE728))*I33),  2)</f>
        <v>0</v>
      </c>
      <c r="L33" s="33"/>
    </row>
    <row r="34" spans="2:12" s="1" customFormat="1" ht="14.45" customHeight="1">
      <c r="B34" s="33"/>
      <c r="E34" s="28" t="s">
        <v>43</v>
      </c>
      <c r="F34" s="89">
        <f>ROUND((SUM(BF102:BF728)),  2)</f>
        <v>0</v>
      </c>
      <c r="I34" s="90">
        <v>0.12</v>
      </c>
      <c r="J34" s="89">
        <f>ROUND(((SUM(BF102:BF728))*I34),  2)</f>
        <v>0</v>
      </c>
      <c r="L34" s="33"/>
    </row>
    <row r="35" spans="2:12" s="1" customFormat="1" ht="14.45" hidden="1" customHeight="1">
      <c r="B35" s="33"/>
      <c r="E35" s="28" t="s">
        <v>44</v>
      </c>
      <c r="F35" s="89">
        <f>ROUND((SUM(BG102:BG728)),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45</v>
      </c>
      <c r="F36" s="89">
        <f>ROUND((SUM(BH102:BH728)),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46</v>
      </c>
      <c r="F37" s="89">
        <f>ROUND((SUM(BI102:BI728)),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KRÁLŮV DVŮR - Plnící místo HZS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01 - Vlastní objekt - arch.stavební a konstrukční řešení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Králův Dvůr</v>
      </c>
      <c r="I52" s="28" t="s">
        <v>23</v>
      </c>
      <c r="J52" s="50">
        <f>IF(J12="","",J12)</f>
        <v>45866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24</v>
      </c>
      <c r="F54" s="26" t="str">
        <f>E15</f>
        <v>Město Králův Dvůr,nám. Míru 139,267 01 Králův Dvůr</v>
      </c>
      <c r="I54" s="28" t="s">
        <v>30</v>
      </c>
      <c r="J54" s="31" t="str">
        <f>E21</f>
        <v>Spektra PRO spol. s r.o.,V Hlinkách 1548,266 01 Be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p. Lenka Dejdarová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69</v>
      </c>
      <c r="J59" s="64">
        <f>J102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104</v>
      </c>
      <c r="E60" s="102"/>
      <c r="F60" s="102"/>
      <c r="G60" s="102"/>
      <c r="H60" s="102"/>
      <c r="I60" s="102"/>
      <c r="J60" s="103">
        <f>J103</f>
        <v>0</v>
      </c>
      <c r="L60" s="100"/>
    </row>
    <row r="61" spans="2:47" s="9" customFormat="1" ht="19.899999999999999" customHeight="1">
      <c r="B61" s="104"/>
      <c r="D61" s="105" t="s">
        <v>105</v>
      </c>
      <c r="E61" s="106"/>
      <c r="F61" s="106"/>
      <c r="G61" s="106"/>
      <c r="H61" s="106"/>
      <c r="I61" s="106"/>
      <c r="J61" s="107">
        <f>J104</f>
        <v>0</v>
      </c>
      <c r="L61" s="104"/>
    </row>
    <row r="62" spans="2:47" s="9" customFormat="1" ht="19.899999999999999" customHeight="1">
      <c r="B62" s="104"/>
      <c r="D62" s="105" t="s">
        <v>106</v>
      </c>
      <c r="E62" s="106"/>
      <c r="F62" s="106"/>
      <c r="G62" s="106"/>
      <c r="H62" s="106"/>
      <c r="I62" s="106"/>
      <c r="J62" s="107">
        <f>J158</f>
        <v>0</v>
      </c>
      <c r="L62" s="104"/>
    </row>
    <row r="63" spans="2:47" s="9" customFormat="1" ht="19.899999999999999" customHeight="1">
      <c r="B63" s="104"/>
      <c r="D63" s="105" t="s">
        <v>107</v>
      </c>
      <c r="E63" s="106"/>
      <c r="F63" s="106"/>
      <c r="G63" s="106"/>
      <c r="H63" s="106"/>
      <c r="I63" s="106"/>
      <c r="J63" s="107">
        <f>J217</f>
        <v>0</v>
      </c>
      <c r="L63" s="104"/>
    </row>
    <row r="64" spans="2:47" s="9" customFormat="1" ht="19.899999999999999" customHeight="1">
      <c r="B64" s="104"/>
      <c r="D64" s="105" t="s">
        <v>108</v>
      </c>
      <c r="E64" s="106"/>
      <c r="F64" s="106"/>
      <c r="G64" s="106"/>
      <c r="H64" s="106"/>
      <c r="I64" s="106"/>
      <c r="J64" s="107">
        <f>J242</f>
        <v>0</v>
      </c>
      <c r="L64" s="104"/>
    </row>
    <row r="65" spans="2:12" s="9" customFormat="1" ht="19.899999999999999" customHeight="1">
      <c r="B65" s="104"/>
      <c r="D65" s="105" t="s">
        <v>109</v>
      </c>
      <c r="E65" s="106"/>
      <c r="F65" s="106"/>
      <c r="G65" s="106"/>
      <c r="H65" s="106"/>
      <c r="I65" s="106"/>
      <c r="J65" s="107">
        <f>J288</f>
        <v>0</v>
      </c>
      <c r="L65" s="104"/>
    </row>
    <row r="66" spans="2:12" s="9" customFormat="1" ht="19.899999999999999" customHeight="1">
      <c r="B66" s="104"/>
      <c r="D66" s="105" t="s">
        <v>110</v>
      </c>
      <c r="E66" s="106"/>
      <c r="F66" s="106"/>
      <c r="G66" s="106"/>
      <c r="H66" s="106"/>
      <c r="I66" s="106"/>
      <c r="J66" s="107">
        <f>J380</f>
        <v>0</v>
      </c>
      <c r="L66" s="104"/>
    </row>
    <row r="67" spans="2:12" s="9" customFormat="1" ht="19.899999999999999" customHeight="1">
      <c r="B67" s="104"/>
      <c r="D67" s="105" t="s">
        <v>111</v>
      </c>
      <c r="E67" s="106"/>
      <c r="F67" s="106"/>
      <c r="G67" s="106"/>
      <c r="H67" s="106"/>
      <c r="I67" s="106"/>
      <c r="J67" s="107">
        <f>J385</f>
        <v>0</v>
      </c>
      <c r="L67" s="104"/>
    </row>
    <row r="68" spans="2:12" s="9" customFormat="1" ht="19.899999999999999" customHeight="1">
      <c r="B68" s="104"/>
      <c r="D68" s="105" t="s">
        <v>112</v>
      </c>
      <c r="E68" s="106"/>
      <c r="F68" s="106"/>
      <c r="G68" s="106"/>
      <c r="H68" s="106"/>
      <c r="I68" s="106"/>
      <c r="J68" s="107">
        <f>J390</f>
        <v>0</v>
      </c>
      <c r="L68" s="104"/>
    </row>
    <row r="69" spans="2:12" s="9" customFormat="1" ht="19.899999999999999" customHeight="1">
      <c r="B69" s="104"/>
      <c r="D69" s="105" t="s">
        <v>113</v>
      </c>
      <c r="E69" s="106"/>
      <c r="F69" s="106"/>
      <c r="G69" s="106"/>
      <c r="H69" s="106"/>
      <c r="I69" s="106"/>
      <c r="J69" s="107">
        <f>J398</f>
        <v>0</v>
      </c>
      <c r="L69" s="104"/>
    </row>
    <row r="70" spans="2:12" s="9" customFormat="1" ht="19.899999999999999" customHeight="1">
      <c r="B70" s="104"/>
      <c r="D70" s="105" t="s">
        <v>114</v>
      </c>
      <c r="E70" s="106"/>
      <c r="F70" s="106"/>
      <c r="G70" s="106"/>
      <c r="H70" s="106"/>
      <c r="I70" s="106"/>
      <c r="J70" s="107">
        <f>J401</f>
        <v>0</v>
      </c>
      <c r="L70" s="104"/>
    </row>
    <row r="71" spans="2:12" s="8" customFormat="1" ht="24.95" customHeight="1">
      <c r="B71" s="100"/>
      <c r="D71" s="101" t="s">
        <v>115</v>
      </c>
      <c r="E71" s="102"/>
      <c r="F71" s="102"/>
      <c r="G71" s="102"/>
      <c r="H71" s="102"/>
      <c r="I71" s="102"/>
      <c r="J71" s="103">
        <f>J405</f>
        <v>0</v>
      </c>
      <c r="L71" s="100"/>
    </row>
    <row r="72" spans="2:12" s="9" customFormat="1" ht="19.899999999999999" customHeight="1">
      <c r="B72" s="104"/>
      <c r="D72" s="105" t="s">
        <v>116</v>
      </c>
      <c r="E72" s="106"/>
      <c r="F72" s="106"/>
      <c r="G72" s="106"/>
      <c r="H72" s="106"/>
      <c r="I72" s="106"/>
      <c r="J72" s="107">
        <f>J406</f>
        <v>0</v>
      </c>
      <c r="L72" s="104"/>
    </row>
    <row r="73" spans="2:12" s="9" customFormat="1" ht="19.899999999999999" customHeight="1">
      <c r="B73" s="104"/>
      <c r="D73" s="105" t="s">
        <v>117</v>
      </c>
      <c r="E73" s="106"/>
      <c r="F73" s="106"/>
      <c r="G73" s="106"/>
      <c r="H73" s="106"/>
      <c r="I73" s="106"/>
      <c r="J73" s="107">
        <f>J468</f>
        <v>0</v>
      </c>
      <c r="L73" s="104"/>
    </row>
    <row r="74" spans="2:12" s="9" customFormat="1" ht="19.899999999999999" customHeight="1">
      <c r="B74" s="104"/>
      <c r="D74" s="105" t="s">
        <v>118</v>
      </c>
      <c r="E74" s="106"/>
      <c r="F74" s="106"/>
      <c r="G74" s="106"/>
      <c r="H74" s="106"/>
      <c r="I74" s="106"/>
      <c r="J74" s="107">
        <f>J527</f>
        <v>0</v>
      </c>
      <c r="L74" s="104"/>
    </row>
    <row r="75" spans="2:12" s="9" customFormat="1" ht="19.899999999999999" customHeight="1">
      <c r="B75" s="104"/>
      <c r="D75" s="105" t="s">
        <v>119</v>
      </c>
      <c r="E75" s="106"/>
      <c r="F75" s="106"/>
      <c r="G75" s="106"/>
      <c r="H75" s="106"/>
      <c r="I75" s="106"/>
      <c r="J75" s="107">
        <f>J559</f>
        <v>0</v>
      </c>
      <c r="L75" s="104"/>
    </row>
    <row r="76" spans="2:12" s="9" customFormat="1" ht="19.899999999999999" customHeight="1">
      <c r="B76" s="104"/>
      <c r="D76" s="105" t="s">
        <v>120</v>
      </c>
      <c r="E76" s="106"/>
      <c r="F76" s="106"/>
      <c r="G76" s="106"/>
      <c r="H76" s="106"/>
      <c r="I76" s="106"/>
      <c r="J76" s="107">
        <f>J622</f>
        <v>0</v>
      </c>
      <c r="L76" s="104"/>
    </row>
    <row r="77" spans="2:12" s="9" customFormat="1" ht="19.899999999999999" customHeight="1">
      <c r="B77" s="104"/>
      <c r="D77" s="105" t="s">
        <v>121</v>
      </c>
      <c r="E77" s="106"/>
      <c r="F77" s="106"/>
      <c r="G77" s="106"/>
      <c r="H77" s="106"/>
      <c r="I77" s="106"/>
      <c r="J77" s="107">
        <f>J650</f>
        <v>0</v>
      </c>
      <c r="L77" s="104"/>
    </row>
    <row r="78" spans="2:12" s="9" customFormat="1" ht="19.899999999999999" customHeight="1">
      <c r="B78" s="104"/>
      <c r="D78" s="105" t="s">
        <v>122</v>
      </c>
      <c r="E78" s="106"/>
      <c r="F78" s="106"/>
      <c r="G78" s="106"/>
      <c r="H78" s="106"/>
      <c r="I78" s="106"/>
      <c r="J78" s="107">
        <f>J663</f>
        <v>0</v>
      </c>
      <c r="L78" s="104"/>
    </row>
    <row r="79" spans="2:12" s="9" customFormat="1" ht="19.899999999999999" customHeight="1">
      <c r="B79" s="104"/>
      <c r="D79" s="105" t="s">
        <v>123</v>
      </c>
      <c r="E79" s="106"/>
      <c r="F79" s="106"/>
      <c r="G79" s="106"/>
      <c r="H79" s="106"/>
      <c r="I79" s="106"/>
      <c r="J79" s="107">
        <f>J669</f>
        <v>0</v>
      </c>
      <c r="L79" s="104"/>
    </row>
    <row r="80" spans="2:12" s="9" customFormat="1" ht="19.899999999999999" customHeight="1">
      <c r="B80" s="104"/>
      <c r="D80" s="105" t="s">
        <v>124</v>
      </c>
      <c r="E80" s="106"/>
      <c r="F80" s="106"/>
      <c r="G80" s="106"/>
      <c r="H80" s="106"/>
      <c r="I80" s="106"/>
      <c r="J80" s="107">
        <f>J705</f>
        <v>0</v>
      </c>
      <c r="L80" s="104"/>
    </row>
    <row r="81" spans="2:12" s="9" customFormat="1" ht="19.899999999999999" customHeight="1">
      <c r="B81" s="104"/>
      <c r="D81" s="105" t="s">
        <v>125</v>
      </c>
      <c r="E81" s="106"/>
      <c r="F81" s="106"/>
      <c r="G81" s="106"/>
      <c r="H81" s="106"/>
      <c r="I81" s="106"/>
      <c r="J81" s="107">
        <f>J713</f>
        <v>0</v>
      </c>
      <c r="L81" s="104"/>
    </row>
    <row r="82" spans="2:12" s="9" customFormat="1" ht="19.899999999999999" customHeight="1">
      <c r="B82" s="104"/>
      <c r="D82" s="105" t="s">
        <v>126</v>
      </c>
      <c r="E82" s="106"/>
      <c r="F82" s="106"/>
      <c r="G82" s="106"/>
      <c r="H82" s="106"/>
      <c r="I82" s="106"/>
      <c r="J82" s="107">
        <f>J721</f>
        <v>0</v>
      </c>
      <c r="L82" s="104"/>
    </row>
    <row r="83" spans="2:12" s="1" customFormat="1" ht="21.75" customHeight="1">
      <c r="B83" s="33"/>
      <c r="L83" s="33"/>
    </row>
    <row r="84" spans="2:12" s="1" customFormat="1" ht="6.95" customHeight="1"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33"/>
    </row>
    <row r="88" spans="2:12" s="1" customFormat="1" ht="6.95" customHeight="1"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33"/>
    </row>
    <row r="89" spans="2:12" s="1" customFormat="1" ht="24.95" customHeight="1">
      <c r="B89" s="33"/>
      <c r="C89" s="22" t="s">
        <v>127</v>
      </c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8" t="s">
        <v>16</v>
      </c>
      <c r="L91" s="33"/>
    </row>
    <row r="92" spans="2:12" s="1" customFormat="1" ht="16.5" customHeight="1">
      <c r="B92" s="33"/>
      <c r="E92" s="315" t="str">
        <f>E7</f>
        <v>KRÁLŮV DVŮR - Plnící místo HZS</v>
      </c>
      <c r="F92" s="316"/>
      <c r="G92" s="316"/>
      <c r="H92" s="316"/>
      <c r="L92" s="33"/>
    </row>
    <row r="93" spans="2:12" s="1" customFormat="1" ht="12" customHeight="1">
      <c r="B93" s="33"/>
      <c r="C93" s="28" t="s">
        <v>98</v>
      </c>
      <c r="L93" s="33"/>
    </row>
    <row r="94" spans="2:12" s="1" customFormat="1" ht="16.5" customHeight="1">
      <c r="B94" s="33"/>
      <c r="E94" s="278" t="str">
        <f>E9</f>
        <v>01 - Vlastní objekt - arch.stavební a konstrukční řešení</v>
      </c>
      <c r="F94" s="317"/>
      <c r="G94" s="317"/>
      <c r="H94" s="317"/>
      <c r="L94" s="33"/>
    </row>
    <row r="95" spans="2:12" s="1" customFormat="1" ht="6.95" customHeight="1">
      <c r="B95" s="33"/>
      <c r="L95" s="33"/>
    </row>
    <row r="96" spans="2:12" s="1" customFormat="1" ht="12" customHeight="1">
      <c r="B96" s="33"/>
      <c r="C96" s="28" t="s">
        <v>21</v>
      </c>
      <c r="F96" s="26" t="str">
        <f>F12</f>
        <v>Králův Dvůr</v>
      </c>
      <c r="I96" s="28" t="s">
        <v>23</v>
      </c>
      <c r="J96" s="50">
        <f>IF(J12="","",J12)</f>
        <v>45866</v>
      </c>
      <c r="L96" s="33"/>
    </row>
    <row r="97" spans="2:65" s="1" customFormat="1" ht="6.95" customHeight="1">
      <c r="B97" s="33"/>
      <c r="L97" s="33"/>
    </row>
    <row r="98" spans="2:65" s="1" customFormat="1" ht="40.15" customHeight="1">
      <c r="B98" s="33"/>
      <c r="C98" s="28" t="s">
        <v>24</v>
      </c>
      <c r="F98" s="26" t="str">
        <f>E15</f>
        <v>Město Králův Dvůr,nám. Míru 139,267 01 Králův Dvůr</v>
      </c>
      <c r="I98" s="28" t="s">
        <v>30</v>
      </c>
      <c r="J98" s="31" t="str">
        <f>E21</f>
        <v>Spektra PRO spol. s r.o.,V Hlinkách 1548,266 01 Be</v>
      </c>
      <c r="L98" s="33"/>
    </row>
    <row r="99" spans="2:65" s="1" customFormat="1" ht="15.2" customHeight="1">
      <c r="B99" s="33"/>
      <c r="C99" s="28" t="s">
        <v>28</v>
      </c>
      <c r="F99" s="26" t="str">
        <f>IF(E18="","",E18)</f>
        <v>Vyplň údaj</v>
      </c>
      <c r="I99" s="28" t="s">
        <v>33</v>
      </c>
      <c r="J99" s="31" t="str">
        <f>E24</f>
        <v>p. Lenka Dejdarová</v>
      </c>
      <c r="L99" s="33"/>
    </row>
    <row r="100" spans="2:65" s="1" customFormat="1" ht="10.35" customHeight="1">
      <c r="B100" s="33"/>
      <c r="L100" s="33"/>
    </row>
    <row r="101" spans="2:65" s="10" customFormat="1" ht="29.25" customHeight="1">
      <c r="B101" s="108"/>
      <c r="C101" s="109" t="s">
        <v>128</v>
      </c>
      <c r="D101" s="110" t="s">
        <v>56</v>
      </c>
      <c r="E101" s="110" t="s">
        <v>52</v>
      </c>
      <c r="F101" s="110" t="s">
        <v>53</v>
      </c>
      <c r="G101" s="110" t="s">
        <v>129</v>
      </c>
      <c r="H101" s="110" t="s">
        <v>130</v>
      </c>
      <c r="I101" s="110" t="s">
        <v>131</v>
      </c>
      <c r="J101" s="110" t="s">
        <v>102</v>
      </c>
      <c r="K101" s="111" t="s">
        <v>132</v>
      </c>
      <c r="L101" s="108"/>
      <c r="M101" s="57" t="s">
        <v>19</v>
      </c>
      <c r="N101" s="58" t="s">
        <v>41</v>
      </c>
      <c r="O101" s="58" t="s">
        <v>133</v>
      </c>
      <c r="P101" s="58" t="s">
        <v>134</v>
      </c>
      <c r="Q101" s="58" t="s">
        <v>135</v>
      </c>
      <c r="R101" s="58" t="s">
        <v>136</v>
      </c>
      <c r="S101" s="58" t="s">
        <v>137</v>
      </c>
      <c r="T101" s="59" t="s">
        <v>138</v>
      </c>
    </row>
    <row r="102" spans="2:65" s="1" customFormat="1" ht="22.9" customHeight="1">
      <c r="B102" s="33"/>
      <c r="C102" s="62" t="s">
        <v>139</v>
      </c>
      <c r="J102" s="112">
        <f>BK102</f>
        <v>0</v>
      </c>
      <c r="L102" s="33"/>
      <c r="M102" s="60"/>
      <c r="N102" s="51"/>
      <c r="O102" s="51"/>
      <c r="P102" s="113">
        <f>P103+P405</f>
        <v>0</v>
      </c>
      <c r="Q102" s="51"/>
      <c r="R102" s="113">
        <f>R103+R405</f>
        <v>224.76277295</v>
      </c>
      <c r="S102" s="51"/>
      <c r="T102" s="114">
        <f>T103+T405</f>
        <v>2.4840000000000001E-2</v>
      </c>
      <c r="AT102" s="18" t="s">
        <v>70</v>
      </c>
      <c r="AU102" s="18" t="s">
        <v>103</v>
      </c>
      <c r="BK102" s="115">
        <f>BK103+BK405</f>
        <v>0</v>
      </c>
    </row>
    <row r="103" spans="2:65" s="11" customFormat="1" ht="25.9" customHeight="1">
      <c r="B103" s="116"/>
      <c r="D103" s="117" t="s">
        <v>70</v>
      </c>
      <c r="E103" s="118" t="s">
        <v>140</v>
      </c>
      <c r="F103" s="118" t="s">
        <v>141</v>
      </c>
      <c r="I103" s="119"/>
      <c r="J103" s="120">
        <f>BK103</f>
        <v>0</v>
      </c>
      <c r="L103" s="116"/>
      <c r="M103" s="121"/>
      <c r="P103" s="122">
        <f>P104+P158+P217+P242+P288+P380+P385+P390+P398+P401</f>
        <v>0</v>
      </c>
      <c r="R103" s="122">
        <f>R104+R158+R217+R242+R288+R380+R385+R390+R398+R401</f>
        <v>137.12280541999999</v>
      </c>
      <c r="T103" s="123">
        <f>T104+T158+T217+T242+T288+T380+T385+T390+T398+T401</f>
        <v>0</v>
      </c>
      <c r="AR103" s="117" t="s">
        <v>79</v>
      </c>
      <c r="AT103" s="124" t="s">
        <v>70</v>
      </c>
      <c r="AU103" s="124" t="s">
        <v>71</v>
      </c>
      <c r="AY103" s="117" t="s">
        <v>142</v>
      </c>
      <c r="BK103" s="125">
        <f>BK104+BK158+BK217+BK242+BK288+BK380+BK385+BK390+BK398+BK401</f>
        <v>0</v>
      </c>
    </row>
    <row r="104" spans="2:65" s="11" customFormat="1" ht="22.9" customHeight="1">
      <c r="B104" s="116"/>
      <c r="D104" s="117" t="s">
        <v>70</v>
      </c>
      <c r="E104" s="126" t="s">
        <v>79</v>
      </c>
      <c r="F104" s="126" t="s">
        <v>143</v>
      </c>
      <c r="I104" s="119"/>
      <c r="J104" s="127">
        <f>BK104</f>
        <v>0</v>
      </c>
      <c r="L104" s="116"/>
      <c r="M104" s="121"/>
      <c r="P104" s="122">
        <f>SUM(P105:P157)</f>
        <v>0</v>
      </c>
      <c r="R104" s="122">
        <f>SUM(R105:R157)</f>
        <v>7.1999999999999998E-3</v>
      </c>
      <c r="T104" s="123">
        <f>SUM(T105:T157)</f>
        <v>0</v>
      </c>
      <c r="AR104" s="117" t="s">
        <v>79</v>
      </c>
      <c r="AT104" s="124" t="s">
        <v>70</v>
      </c>
      <c r="AU104" s="124" t="s">
        <v>79</v>
      </c>
      <c r="AY104" s="117" t="s">
        <v>142</v>
      </c>
      <c r="BK104" s="125">
        <f>SUM(BK105:BK157)</f>
        <v>0</v>
      </c>
    </row>
    <row r="105" spans="2:65" s="1" customFormat="1" ht="24.2" customHeight="1">
      <c r="B105" s="33"/>
      <c r="C105" s="128" t="s">
        <v>79</v>
      </c>
      <c r="D105" s="128" t="s">
        <v>144</v>
      </c>
      <c r="E105" s="129" t="s">
        <v>145</v>
      </c>
      <c r="F105" s="130" t="s">
        <v>146</v>
      </c>
      <c r="G105" s="131" t="s">
        <v>147</v>
      </c>
      <c r="H105" s="132">
        <v>496.32</v>
      </c>
      <c r="I105" s="133"/>
      <c r="J105" s="134">
        <f>ROUND(I105*H105,2)</f>
        <v>0</v>
      </c>
      <c r="K105" s="130" t="s">
        <v>148</v>
      </c>
      <c r="L105" s="33"/>
      <c r="M105" s="135" t="s">
        <v>19</v>
      </c>
      <c r="N105" s="136" t="s">
        <v>42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149</v>
      </c>
      <c r="AT105" s="139" t="s">
        <v>144</v>
      </c>
      <c r="AU105" s="139" t="s">
        <v>81</v>
      </c>
      <c r="AY105" s="18" t="s">
        <v>142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8" t="s">
        <v>79</v>
      </c>
      <c r="BK105" s="140">
        <f>ROUND(I105*H105,2)</f>
        <v>0</v>
      </c>
      <c r="BL105" s="18" t="s">
        <v>149</v>
      </c>
      <c r="BM105" s="139" t="s">
        <v>150</v>
      </c>
    </row>
    <row r="106" spans="2:65" s="1" customFormat="1" ht="19.5">
      <c r="B106" s="33"/>
      <c r="D106" s="141" t="s">
        <v>151</v>
      </c>
      <c r="F106" s="142" t="s">
        <v>152</v>
      </c>
      <c r="I106" s="143"/>
      <c r="L106" s="33"/>
      <c r="M106" s="144"/>
      <c r="T106" s="54"/>
      <c r="AT106" s="18" t="s">
        <v>151</v>
      </c>
      <c r="AU106" s="18" t="s">
        <v>81</v>
      </c>
    </row>
    <row r="107" spans="2:65" s="1" customFormat="1" ht="11.25">
      <c r="B107" s="33"/>
      <c r="D107" s="145" t="s">
        <v>153</v>
      </c>
      <c r="F107" s="146" t="s">
        <v>154</v>
      </c>
      <c r="I107" s="143"/>
      <c r="L107" s="33"/>
      <c r="M107" s="144"/>
      <c r="T107" s="54"/>
      <c r="AT107" s="18" t="s">
        <v>153</v>
      </c>
      <c r="AU107" s="18" t="s">
        <v>81</v>
      </c>
    </row>
    <row r="108" spans="2:65" s="12" customFormat="1" ht="11.25">
      <c r="B108" s="147"/>
      <c r="D108" s="141" t="s">
        <v>155</v>
      </c>
      <c r="E108" s="148" t="s">
        <v>19</v>
      </c>
      <c r="F108" s="149" t="s">
        <v>156</v>
      </c>
      <c r="H108" s="148" t="s">
        <v>19</v>
      </c>
      <c r="I108" s="150"/>
      <c r="L108" s="147"/>
      <c r="M108" s="151"/>
      <c r="T108" s="152"/>
      <c r="AT108" s="148" t="s">
        <v>155</v>
      </c>
      <c r="AU108" s="148" t="s">
        <v>81</v>
      </c>
      <c r="AV108" s="12" t="s">
        <v>79</v>
      </c>
      <c r="AW108" s="12" t="s">
        <v>32</v>
      </c>
      <c r="AX108" s="12" t="s">
        <v>71</v>
      </c>
      <c r="AY108" s="148" t="s">
        <v>142</v>
      </c>
    </row>
    <row r="109" spans="2:65" s="13" customFormat="1" ht="11.25">
      <c r="B109" s="153"/>
      <c r="D109" s="141" t="s">
        <v>155</v>
      </c>
      <c r="E109" s="154" t="s">
        <v>19</v>
      </c>
      <c r="F109" s="155" t="s">
        <v>157</v>
      </c>
      <c r="H109" s="156">
        <v>496.32</v>
      </c>
      <c r="I109" s="157"/>
      <c r="L109" s="153"/>
      <c r="M109" s="158"/>
      <c r="T109" s="159"/>
      <c r="AT109" s="154" t="s">
        <v>155</v>
      </c>
      <c r="AU109" s="154" t="s">
        <v>81</v>
      </c>
      <c r="AV109" s="13" t="s">
        <v>81</v>
      </c>
      <c r="AW109" s="13" t="s">
        <v>32</v>
      </c>
      <c r="AX109" s="13" t="s">
        <v>79</v>
      </c>
      <c r="AY109" s="154" t="s">
        <v>142</v>
      </c>
    </row>
    <row r="110" spans="2:65" s="1" customFormat="1" ht="37.9" customHeight="1">
      <c r="B110" s="33"/>
      <c r="C110" s="128" t="s">
        <v>81</v>
      </c>
      <c r="D110" s="128" t="s">
        <v>144</v>
      </c>
      <c r="E110" s="129" t="s">
        <v>158</v>
      </c>
      <c r="F110" s="130" t="s">
        <v>159</v>
      </c>
      <c r="G110" s="131" t="s">
        <v>160</v>
      </c>
      <c r="H110" s="132">
        <v>124.08</v>
      </c>
      <c r="I110" s="133"/>
      <c r="J110" s="134">
        <f>ROUND(I110*H110,2)</f>
        <v>0</v>
      </c>
      <c r="K110" s="130" t="s">
        <v>148</v>
      </c>
      <c r="L110" s="33"/>
      <c r="M110" s="135" t="s">
        <v>19</v>
      </c>
      <c r="N110" s="136" t="s">
        <v>42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149</v>
      </c>
      <c r="AT110" s="139" t="s">
        <v>144</v>
      </c>
      <c r="AU110" s="139" t="s">
        <v>81</v>
      </c>
      <c r="AY110" s="18" t="s">
        <v>142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79</v>
      </c>
      <c r="BK110" s="140">
        <f>ROUND(I110*H110,2)</f>
        <v>0</v>
      </c>
      <c r="BL110" s="18" t="s">
        <v>149</v>
      </c>
      <c r="BM110" s="139" t="s">
        <v>161</v>
      </c>
    </row>
    <row r="111" spans="2:65" s="1" customFormat="1" ht="39">
      <c r="B111" s="33"/>
      <c r="D111" s="141" t="s">
        <v>151</v>
      </c>
      <c r="F111" s="142" t="s">
        <v>162</v>
      </c>
      <c r="I111" s="143"/>
      <c r="L111" s="33"/>
      <c r="M111" s="144"/>
      <c r="T111" s="54"/>
      <c r="AT111" s="18" t="s">
        <v>151</v>
      </c>
      <c r="AU111" s="18" t="s">
        <v>81</v>
      </c>
    </row>
    <row r="112" spans="2:65" s="1" customFormat="1" ht="11.25">
      <c r="B112" s="33"/>
      <c r="D112" s="145" t="s">
        <v>153</v>
      </c>
      <c r="F112" s="146" t="s">
        <v>163</v>
      </c>
      <c r="I112" s="143"/>
      <c r="L112" s="33"/>
      <c r="M112" s="144"/>
      <c r="T112" s="54"/>
      <c r="AT112" s="18" t="s">
        <v>153</v>
      </c>
      <c r="AU112" s="18" t="s">
        <v>81</v>
      </c>
    </row>
    <row r="113" spans="2:65" s="12" customFormat="1" ht="11.25">
      <c r="B113" s="147"/>
      <c r="D113" s="141" t="s">
        <v>155</v>
      </c>
      <c r="E113" s="148" t="s">
        <v>19</v>
      </c>
      <c r="F113" s="149" t="s">
        <v>164</v>
      </c>
      <c r="H113" s="148" t="s">
        <v>19</v>
      </c>
      <c r="I113" s="150"/>
      <c r="L113" s="147"/>
      <c r="M113" s="151"/>
      <c r="T113" s="152"/>
      <c r="AT113" s="148" t="s">
        <v>155</v>
      </c>
      <c r="AU113" s="148" t="s">
        <v>81</v>
      </c>
      <c r="AV113" s="12" t="s">
        <v>79</v>
      </c>
      <c r="AW113" s="12" t="s">
        <v>32</v>
      </c>
      <c r="AX113" s="12" t="s">
        <v>71</v>
      </c>
      <c r="AY113" s="148" t="s">
        <v>142</v>
      </c>
    </row>
    <row r="114" spans="2:65" s="12" customFormat="1" ht="11.25">
      <c r="B114" s="147"/>
      <c r="D114" s="141" t="s">
        <v>155</v>
      </c>
      <c r="E114" s="148" t="s">
        <v>19</v>
      </c>
      <c r="F114" s="149" t="s">
        <v>156</v>
      </c>
      <c r="H114" s="148" t="s">
        <v>19</v>
      </c>
      <c r="I114" s="150"/>
      <c r="L114" s="147"/>
      <c r="M114" s="151"/>
      <c r="T114" s="152"/>
      <c r="AT114" s="148" t="s">
        <v>155</v>
      </c>
      <c r="AU114" s="148" t="s">
        <v>81</v>
      </c>
      <c r="AV114" s="12" t="s">
        <v>79</v>
      </c>
      <c r="AW114" s="12" t="s">
        <v>32</v>
      </c>
      <c r="AX114" s="12" t="s">
        <v>71</v>
      </c>
      <c r="AY114" s="148" t="s">
        <v>142</v>
      </c>
    </row>
    <row r="115" spans="2:65" s="13" customFormat="1" ht="11.25">
      <c r="B115" s="153"/>
      <c r="D115" s="141" t="s">
        <v>155</v>
      </c>
      <c r="E115" s="154" t="s">
        <v>19</v>
      </c>
      <c r="F115" s="155" t="s">
        <v>165</v>
      </c>
      <c r="H115" s="156">
        <v>124.08</v>
      </c>
      <c r="I115" s="157"/>
      <c r="L115" s="153"/>
      <c r="M115" s="158"/>
      <c r="T115" s="159"/>
      <c r="AT115" s="154" t="s">
        <v>155</v>
      </c>
      <c r="AU115" s="154" t="s">
        <v>81</v>
      </c>
      <c r="AV115" s="13" t="s">
        <v>81</v>
      </c>
      <c r="AW115" s="13" t="s">
        <v>32</v>
      </c>
      <c r="AX115" s="13" t="s">
        <v>79</v>
      </c>
      <c r="AY115" s="154" t="s">
        <v>142</v>
      </c>
    </row>
    <row r="116" spans="2:65" s="1" customFormat="1" ht="33" customHeight="1">
      <c r="B116" s="33"/>
      <c r="C116" s="128" t="s">
        <v>166</v>
      </c>
      <c r="D116" s="128" t="s">
        <v>144</v>
      </c>
      <c r="E116" s="129" t="s">
        <v>167</v>
      </c>
      <c r="F116" s="130" t="s">
        <v>168</v>
      </c>
      <c r="G116" s="131" t="s">
        <v>160</v>
      </c>
      <c r="H116" s="132">
        <v>1.8480000000000001</v>
      </c>
      <c r="I116" s="133"/>
      <c r="J116" s="134">
        <f>ROUND(I116*H116,2)</f>
        <v>0</v>
      </c>
      <c r="K116" s="130" t="s">
        <v>148</v>
      </c>
      <c r="L116" s="33"/>
      <c r="M116" s="135" t="s">
        <v>19</v>
      </c>
      <c r="N116" s="136" t="s">
        <v>42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149</v>
      </c>
      <c r="AT116" s="139" t="s">
        <v>144</v>
      </c>
      <c r="AU116" s="139" t="s">
        <v>81</v>
      </c>
      <c r="AY116" s="18" t="s">
        <v>142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79</v>
      </c>
      <c r="BK116" s="140">
        <f>ROUND(I116*H116,2)</f>
        <v>0</v>
      </c>
      <c r="BL116" s="18" t="s">
        <v>149</v>
      </c>
      <c r="BM116" s="139" t="s">
        <v>169</v>
      </c>
    </row>
    <row r="117" spans="2:65" s="1" customFormat="1" ht="29.25">
      <c r="B117" s="33"/>
      <c r="D117" s="141" t="s">
        <v>151</v>
      </c>
      <c r="F117" s="142" t="s">
        <v>170</v>
      </c>
      <c r="I117" s="143"/>
      <c r="L117" s="33"/>
      <c r="M117" s="144"/>
      <c r="T117" s="54"/>
      <c r="AT117" s="18" t="s">
        <v>151</v>
      </c>
      <c r="AU117" s="18" t="s">
        <v>81</v>
      </c>
    </row>
    <row r="118" spans="2:65" s="1" customFormat="1" ht="11.25">
      <c r="B118" s="33"/>
      <c r="D118" s="145" t="s">
        <v>153</v>
      </c>
      <c r="F118" s="146" t="s">
        <v>171</v>
      </c>
      <c r="I118" s="143"/>
      <c r="L118" s="33"/>
      <c r="M118" s="144"/>
      <c r="T118" s="54"/>
      <c r="AT118" s="18" t="s">
        <v>153</v>
      </c>
      <c r="AU118" s="18" t="s">
        <v>81</v>
      </c>
    </row>
    <row r="119" spans="2:65" s="12" customFormat="1" ht="11.25">
      <c r="B119" s="147"/>
      <c r="D119" s="141" t="s">
        <v>155</v>
      </c>
      <c r="E119" s="148" t="s">
        <v>19</v>
      </c>
      <c r="F119" s="149" t="s">
        <v>172</v>
      </c>
      <c r="H119" s="148" t="s">
        <v>19</v>
      </c>
      <c r="I119" s="150"/>
      <c r="L119" s="147"/>
      <c r="M119" s="151"/>
      <c r="T119" s="152"/>
      <c r="AT119" s="148" t="s">
        <v>155</v>
      </c>
      <c r="AU119" s="148" t="s">
        <v>81</v>
      </c>
      <c r="AV119" s="12" t="s">
        <v>79</v>
      </c>
      <c r="AW119" s="12" t="s">
        <v>32</v>
      </c>
      <c r="AX119" s="12" t="s">
        <v>71</v>
      </c>
      <c r="AY119" s="148" t="s">
        <v>142</v>
      </c>
    </row>
    <row r="120" spans="2:65" s="13" customFormat="1" ht="11.25">
      <c r="B120" s="153"/>
      <c r="D120" s="141" t="s">
        <v>155</v>
      </c>
      <c r="E120" s="154" t="s">
        <v>19</v>
      </c>
      <c r="F120" s="155" t="s">
        <v>173</v>
      </c>
      <c r="H120" s="156">
        <v>1.8480000000000001</v>
      </c>
      <c r="I120" s="157"/>
      <c r="L120" s="153"/>
      <c r="M120" s="158"/>
      <c r="T120" s="159"/>
      <c r="AT120" s="154" t="s">
        <v>155</v>
      </c>
      <c r="AU120" s="154" t="s">
        <v>81</v>
      </c>
      <c r="AV120" s="13" t="s">
        <v>81</v>
      </c>
      <c r="AW120" s="13" t="s">
        <v>32</v>
      </c>
      <c r="AX120" s="13" t="s">
        <v>79</v>
      </c>
      <c r="AY120" s="154" t="s">
        <v>142</v>
      </c>
    </row>
    <row r="121" spans="2:65" s="1" customFormat="1" ht="24.2" customHeight="1">
      <c r="B121" s="33"/>
      <c r="C121" s="128" t="s">
        <v>149</v>
      </c>
      <c r="D121" s="128" t="s">
        <v>144</v>
      </c>
      <c r="E121" s="129" t="s">
        <v>174</v>
      </c>
      <c r="F121" s="130" t="s">
        <v>175</v>
      </c>
      <c r="G121" s="131" t="s">
        <v>160</v>
      </c>
      <c r="H121" s="132">
        <v>24.08</v>
      </c>
      <c r="I121" s="133"/>
      <c r="J121" s="134">
        <f>ROUND(I121*H121,2)</f>
        <v>0</v>
      </c>
      <c r="K121" s="130" t="s">
        <v>148</v>
      </c>
      <c r="L121" s="33"/>
      <c r="M121" s="135" t="s">
        <v>19</v>
      </c>
      <c r="N121" s="136" t="s">
        <v>42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149</v>
      </c>
      <c r="AT121" s="139" t="s">
        <v>144</v>
      </c>
      <c r="AU121" s="139" t="s">
        <v>81</v>
      </c>
      <c r="AY121" s="18" t="s">
        <v>142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79</v>
      </c>
      <c r="BK121" s="140">
        <f>ROUND(I121*H121,2)</f>
        <v>0</v>
      </c>
      <c r="BL121" s="18" t="s">
        <v>149</v>
      </c>
      <c r="BM121" s="139" t="s">
        <v>176</v>
      </c>
    </row>
    <row r="122" spans="2:65" s="1" customFormat="1" ht="29.25">
      <c r="B122" s="33"/>
      <c r="D122" s="141" t="s">
        <v>151</v>
      </c>
      <c r="F122" s="142" t="s">
        <v>177</v>
      </c>
      <c r="I122" s="143"/>
      <c r="L122" s="33"/>
      <c r="M122" s="144"/>
      <c r="T122" s="54"/>
      <c r="AT122" s="18" t="s">
        <v>151</v>
      </c>
      <c r="AU122" s="18" t="s">
        <v>81</v>
      </c>
    </row>
    <row r="123" spans="2:65" s="1" customFormat="1" ht="11.25">
      <c r="B123" s="33"/>
      <c r="D123" s="145" t="s">
        <v>153</v>
      </c>
      <c r="F123" s="146" t="s">
        <v>178</v>
      </c>
      <c r="I123" s="143"/>
      <c r="L123" s="33"/>
      <c r="M123" s="144"/>
      <c r="T123" s="54"/>
      <c r="AT123" s="18" t="s">
        <v>153</v>
      </c>
      <c r="AU123" s="18" t="s">
        <v>81</v>
      </c>
    </row>
    <row r="124" spans="2:65" s="12" customFormat="1" ht="22.5">
      <c r="B124" s="147"/>
      <c r="D124" s="141" t="s">
        <v>155</v>
      </c>
      <c r="E124" s="148" t="s">
        <v>19</v>
      </c>
      <c r="F124" s="149" t="s">
        <v>179</v>
      </c>
      <c r="H124" s="148" t="s">
        <v>19</v>
      </c>
      <c r="I124" s="150"/>
      <c r="L124" s="147"/>
      <c r="M124" s="151"/>
      <c r="T124" s="152"/>
      <c r="AT124" s="148" t="s">
        <v>155</v>
      </c>
      <c r="AU124" s="148" t="s">
        <v>81</v>
      </c>
      <c r="AV124" s="12" t="s">
        <v>79</v>
      </c>
      <c r="AW124" s="12" t="s">
        <v>32</v>
      </c>
      <c r="AX124" s="12" t="s">
        <v>71</v>
      </c>
      <c r="AY124" s="148" t="s">
        <v>142</v>
      </c>
    </row>
    <row r="125" spans="2:65" s="13" customFormat="1" ht="11.25">
      <c r="B125" s="153"/>
      <c r="D125" s="141" t="s">
        <v>155</v>
      </c>
      <c r="E125" s="154" t="s">
        <v>19</v>
      </c>
      <c r="F125" s="155" t="s">
        <v>180</v>
      </c>
      <c r="H125" s="156">
        <v>24.08</v>
      </c>
      <c r="I125" s="157"/>
      <c r="L125" s="153"/>
      <c r="M125" s="158"/>
      <c r="T125" s="159"/>
      <c r="AT125" s="154" t="s">
        <v>155</v>
      </c>
      <c r="AU125" s="154" t="s">
        <v>81</v>
      </c>
      <c r="AV125" s="13" t="s">
        <v>81</v>
      </c>
      <c r="AW125" s="13" t="s">
        <v>32</v>
      </c>
      <c r="AX125" s="13" t="s">
        <v>79</v>
      </c>
      <c r="AY125" s="154" t="s">
        <v>142</v>
      </c>
    </row>
    <row r="126" spans="2:65" s="1" customFormat="1" ht="24.2" customHeight="1">
      <c r="B126" s="33"/>
      <c r="C126" s="128" t="s">
        <v>181</v>
      </c>
      <c r="D126" s="128" t="s">
        <v>144</v>
      </c>
      <c r="E126" s="129" t="s">
        <v>182</v>
      </c>
      <c r="F126" s="130" t="s">
        <v>183</v>
      </c>
      <c r="G126" s="131" t="s">
        <v>160</v>
      </c>
      <c r="H126" s="132">
        <v>421.86500000000001</v>
      </c>
      <c r="I126" s="133"/>
      <c r="J126" s="134">
        <f>ROUND(I126*H126,2)</f>
        <v>0</v>
      </c>
      <c r="K126" s="130" t="s">
        <v>148</v>
      </c>
      <c r="L126" s="33"/>
      <c r="M126" s="135" t="s">
        <v>19</v>
      </c>
      <c r="N126" s="136" t="s">
        <v>42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149</v>
      </c>
      <c r="AT126" s="139" t="s">
        <v>144</v>
      </c>
      <c r="AU126" s="139" t="s">
        <v>81</v>
      </c>
      <c r="AY126" s="18" t="s">
        <v>142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79</v>
      </c>
      <c r="BK126" s="140">
        <f>ROUND(I126*H126,2)</f>
        <v>0</v>
      </c>
      <c r="BL126" s="18" t="s">
        <v>149</v>
      </c>
      <c r="BM126" s="139" t="s">
        <v>184</v>
      </c>
    </row>
    <row r="127" spans="2:65" s="1" customFormat="1" ht="29.25">
      <c r="B127" s="33"/>
      <c r="D127" s="141" t="s">
        <v>151</v>
      </c>
      <c r="F127" s="142" t="s">
        <v>185</v>
      </c>
      <c r="I127" s="143"/>
      <c r="L127" s="33"/>
      <c r="M127" s="144"/>
      <c r="T127" s="54"/>
      <c r="AT127" s="18" t="s">
        <v>151</v>
      </c>
      <c r="AU127" s="18" t="s">
        <v>81</v>
      </c>
    </row>
    <row r="128" spans="2:65" s="1" customFormat="1" ht="11.25">
      <c r="B128" s="33"/>
      <c r="D128" s="145" t="s">
        <v>153</v>
      </c>
      <c r="F128" s="146" t="s">
        <v>186</v>
      </c>
      <c r="I128" s="143"/>
      <c r="L128" s="33"/>
      <c r="M128" s="144"/>
      <c r="T128" s="54"/>
      <c r="AT128" s="18" t="s">
        <v>153</v>
      </c>
      <c r="AU128" s="18" t="s">
        <v>81</v>
      </c>
    </row>
    <row r="129" spans="2:65" s="12" customFormat="1" ht="22.5">
      <c r="B129" s="147"/>
      <c r="D129" s="141" t="s">
        <v>155</v>
      </c>
      <c r="E129" s="148" t="s">
        <v>19</v>
      </c>
      <c r="F129" s="149" t="s">
        <v>179</v>
      </c>
      <c r="H129" s="148" t="s">
        <v>19</v>
      </c>
      <c r="I129" s="150"/>
      <c r="L129" s="147"/>
      <c r="M129" s="151"/>
      <c r="T129" s="152"/>
      <c r="AT129" s="148" t="s">
        <v>155</v>
      </c>
      <c r="AU129" s="148" t="s">
        <v>81</v>
      </c>
      <c r="AV129" s="12" t="s">
        <v>79</v>
      </c>
      <c r="AW129" s="12" t="s">
        <v>32</v>
      </c>
      <c r="AX129" s="12" t="s">
        <v>71</v>
      </c>
      <c r="AY129" s="148" t="s">
        <v>142</v>
      </c>
    </row>
    <row r="130" spans="2:65" s="13" customFormat="1" ht="11.25">
      <c r="B130" s="153"/>
      <c r="D130" s="141" t="s">
        <v>155</v>
      </c>
      <c r="E130" s="154" t="s">
        <v>19</v>
      </c>
      <c r="F130" s="155" t="s">
        <v>187</v>
      </c>
      <c r="H130" s="156">
        <v>156.751</v>
      </c>
      <c r="I130" s="157"/>
      <c r="L130" s="153"/>
      <c r="M130" s="158"/>
      <c r="T130" s="159"/>
      <c r="AT130" s="154" t="s">
        <v>155</v>
      </c>
      <c r="AU130" s="154" t="s">
        <v>81</v>
      </c>
      <c r="AV130" s="13" t="s">
        <v>81</v>
      </c>
      <c r="AW130" s="13" t="s">
        <v>32</v>
      </c>
      <c r="AX130" s="13" t="s">
        <v>71</v>
      </c>
      <c r="AY130" s="154" t="s">
        <v>142</v>
      </c>
    </row>
    <row r="131" spans="2:65" s="13" customFormat="1" ht="22.5">
      <c r="B131" s="153"/>
      <c r="D131" s="141" t="s">
        <v>155</v>
      </c>
      <c r="E131" s="154" t="s">
        <v>19</v>
      </c>
      <c r="F131" s="155" t="s">
        <v>188</v>
      </c>
      <c r="H131" s="156">
        <v>289.19400000000002</v>
      </c>
      <c r="I131" s="157"/>
      <c r="L131" s="153"/>
      <c r="M131" s="158"/>
      <c r="T131" s="159"/>
      <c r="AT131" s="154" t="s">
        <v>155</v>
      </c>
      <c r="AU131" s="154" t="s">
        <v>81</v>
      </c>
      <c r="AV131" s="13" t="s">
        <v>81</v>
      </c>
      <c r="AW131" s="13" t="s">
        <v>32</v>
      </c>
      <c r="AX131" s="13" t="s">
        <v>71</v>
      </c>
      <c r="AY131" s="154" t="s">
        <v>142</v>
      </c>
    </row>
    <row r="132" spans="2:65" s="13" customFormat="1" ht="22.5">
      <c r="B132" s="153"/>
      <c r="D132" s="141" t="s">
        <v>155</v>
      </c>
      <c r="E132" s="154" t="s">
        <v>19</v>
      </c>
      <c r="F132" s="155" t="s">
        <v>189</v>
      </c>
      <c r="H132" s="156">
        <v>-24.08</v>
      </c>
      <c r="I132" s="157"/>
      <c r="L132" s="153"/>
      <c r="M132" s="158"/>
      <c r="T132" s="159"/>
      <c r="AT132" s="154" t="s">
        <v>155</v>
      </c>
      <c r="AU132" s="154" t="s">
        <v>81</v>
      </c>
      <c r="AV132" s="13" t="s">
        <v>81</v>
      </c>
      <c r="AW132" s="13" t="s">
        <v>32</v>
      </c>
      <c r="AX132" s="13" t="s">
        <v>71</v>
      </c>
      <c r="AY132" s="154" t="s">
        <v>142</v>
      </c>
    </row>
    <row r="133" spans="2:65" s="14" customFormat="1" ht="11.25">
      <c r="B133" s="160"/>
      <c r="D133" s="141" t="s">
        <v>155</v>
      </c>
      <c r="E133" s="161" t="s">
        <v>19</v>
      </c>
      <c r="F133" s="162" t="s">
        <v>190</v>
      </c>
      <c r="H133" s="163">
        <v>421.86500000000001</v>
      </c>
      <c r="I133" s="164"/>
      <c r="L133" s="160"/>
      <c r="M133" s="165"/>
      <c r="T133" s="166"/>
      <c r="AT133" s="161" t="s">
        <v>155</v>
      </c>
      <c r="AU133" s="161" t="s">
        <v>81</v>
      </c>
      <c r="AV133" s="14" t="s">
        <v>149</v>
      </c>
      <c r="AW133" s="14" t="s">
        <v>32</v>
      </c>
      <c r="AX133" s="14" t="s">
        <v>79</v>
      </c>
      <c r="AY133" s="161" t="s">
        <v>142</v>
      </c>
    </row>
    <row r="134" spans="2:65" s="1" customFormat="1" ht="33" customHeight="1">
      <c r="B134" s="33"/>
      <c r="C134" s="128" t="s">
        <v>191</v>
      </c>
      <c r="D134" s="128" t="s">
        <v>144</v>
      </c>
      <c r="E134" s="129" t="s">
        <v>192</v>
      </c>
      <c r="F134" s="130" t="s">
        <v>193</v>
      </c>
      <c r="G134" s="131" t="s">
        <v>160</v>
      </c>
      <c r="H134" s="132">
        <v>302.95</v>
      </c>
      <c r="I134" s="133"/>
      <c r="J134" s="134">
        <f>ROUND(I134*H134,2)</f>
        <v>0</v>
      </c>
      <c r="K134" s="130" t="s">
        <v>148</v>
      </c>
      <c r="L134" s="33"/>
      <c r="M134" s="135" t="s">
        <v>19</v>
      </c>
      <c r="N134" s="136" t="s">
        <v>42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149</v>
      </c>
      <c r="AT134" s="139" t="s">
        <v>144</v>
      </c>
      <c r="AU134" s="139" t="s">
        <v>81</v>
      </c>
      <c r="AY134" s="18" t="s">
        <v>142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8" t="s">
        <v>79</v>
      </c>
      <c r="BK134" s="140">
        <f>ROUND(I134*H134,2)</f>
        <v>0</v>
      </c>
      <c r="BL134" s="18" t="s">
        <v>149</v>
      </c>
      <c r="BM134" s="139" t="s">
        <v>194</v>
      </c>
    </row>
    <row r="135" spans="2:65" s="1" customFormat="1" ht="29.25">
      <c r="B135" s="33"/>
      <c r="D135" s="141" t="s">
        <v>151</v>
      </c>
      <c r="F135" s="142" t="s">
        <v>195</v>
      </c>
      <c r="I135" s="143"/>
      <c r="L135" s="33"/>
      <c r="M135" s="144"/>
      <c r="T135" s="54"/>
      <c r="AT135" s="18" t="s">
        <v>151</v>
      </c>
      <c r="AU135" s="18" t="s">
        <v>81</v>
      </c>
    </row>
    <row r="136" spans="2:65" s="1" customFormat="1" ht="11.25">
      <c r="B136" s="33"/>
      <c r="D136" s="145" t="s">
        <v>153</v>
      </c>
      <c r="F136" s="146" t="s">
        <v>196</v>
      </c>
      <c r="I136" s="143"/>
      <c r="L136" s="33"/>
      <c r="M136" s="144"/>
      <c r="T136" s="54"/>
      <c r="AT136" s="18" t="s">
        <v>153</v>
      </c>
      <c r="AU136" s="18" t="s">
        <v>81</v>
      </c>
    </row>
    <row r="137" spans="2:65" s="13" customFormat="1" ht="22.5">
      <c r="B137" s="153"/>
      <c r="D137" s="141" t="s">
        <v>155</v>
      </c>
      <c r="E137" s="154" t="s">
        <v>19</v>
      </c>
      <c r="F137" s="155" t="s">
        <v>188</v>
      </c>
      <c r="H137" s="156">
        <v>289.19400000000002</v>
      </c>
      <c r="I137" s="157"/>
      <c r="L137" s="153"/>
      <c r="M137" s="158"/>
      <c r="T137" s="159"/>
      <c r="AT137" s="154" t="s">
        <v>155</v>
      </c>
      <c r="AU137" s="154" t="s">
        <v>81</v>
      </c>
      <c r="AV137" s="13" t="s">
        <v>81</v>
      </c>
      <c r="AW137" s="13" t="s">
        <v>32</v>
      </c>
      <c r="AX137" s="13" t="s">
        <v>71</v>
      </c>
      <c r="AY137" s="154" t="s">
        <v>142</v>
      </c>
    </row>
    <row r="138" spans="2:65" s="13" customFormat="1" ht="11.25">
      <c r="B138" s="153"/>
      <c r="D138" s="141" t="s">
        <v>155</v>
      </c>
      <c r="E138" s="154" t="s">
        <v>19</v>
      </c>
      <c r="F138" s="155" t="s">
        <v>197</v>
      </c>
      <c r="H138" s="156">
        <v>13.756</v>
      </c>
      <c r="I138" s="157"/>
      <c r="L138" s="153"/>
      <c r="M138" s="158"/>
      <c r="T138" s="159"/>
      <c r="AT138" s="154" t="s">
        <v>155</v>
      </c>
      <c r="AU138" s="154" t="s">
        <v>81</v>
      </c>
      <c r="AV138" s="13" t="s">
        <v>81</v>
      </c>
      <c r="AW138" s="13" t="s">
        <v>32</v>
      </c>
      <c r="AX138" s="13" t="s">
        <v>71</v>
      </c>
      <c r="AY138" s="154" t="s">
        <v>142</v>
      </c>
    </row>
    <row r="139" spans="2:65" s="14" customFormat="1" ht="11.25">
      <c r="B139" s="160"/>
      <c r="D139" s="141" t="s">
        <v>155</v>
      </c>
      <c r="E139" s="161" t="s">
        <v>19</v>
      </c>
      <c r="F139" s="162" t="s">
        <v>190</v>
      </c>
      <c r="H139" s="163">
        <v>302.95000000000005</v>
      </c>
      <c r="I139" s="164"/>
      <c r="L139" s="160"/>
      <c r="M139" s="165"/>
      <c r="T139" s="166"/>
      <c r="AT139" s="161" t="s">
        <v>155</v>
      </c>
      <c r="AU139" s="161" t="s">
        <v>81</v>
      </c>
      <c r="AV139" s="14" t="s">
        <v>149</v>
      </c>
      <c r="AW139" s="14" t="s">
        <v>32</v>
      </c>
      <c r="AX139" s="14" t="s">
        <v>79</v>
      </c>
      <c r="AY139" s="161" t="s">
        <v>142</v>
      </c>
    </row>
    <row r="140" spans="2:65" s="1" customFormat="1" ht="37.9" customHeight="1">
      <c r="B140" s="33"/>
      <c r="C140" s="128" t="s">
        <v>198</v>
      </c>
      <c r="D140" s="128" t="s">
        <v>144</v>
      </c>
      <c r="E140" s="129" t="s">
        <v>199</v>
      </c>
      <c r="F140" s="130" t="s">
        <v>200</v>
      </c>
      <c r="G140" s="131" t="s">
        <v>160</v>
      </c>
      <c r="H140" s="132">
        <v>144.84299999999999</v>
      </c>
      <c r="I140" s="133"/>
      <c r="J140" s="134">
        <f>ROUND(I140*H140,2)</f>
        <v>0</v>
      </c>
      <c r="K140" s="130" t="s">
        <v>148</v>
      </c>
      <c r="L140" s="33"/>
      <c r="M140" s="135" t="s">
        <v>19</v>
      </c>
      <c r="N140" s="136" t="s">
        <v>42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149</v>
      </c>
      <c r="AT140" s="139" t="s">
        <v>144</v>
      </c>
      <c r="AU140" s="139" t="s">
        <v>81</v>
      </c>
      <c r="AY140" s="18" t="s">
        <v>142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8" t="s">
        <v>79</v>
      </c>
      <c r="BK140" s="140">
        <f>ROUND(I140*H140,2)</f>
        <v>0</v>
      </c>
      <c r="BL140" s="18" t="s">
        <v>149</v>
      </c>
      <c r="BM140" s="139" t="s">
        <v>201</v>
      </c>
    </row>
    <row r="141" spans="2:65" s="1" customFormat="1" ht="39">
      <c r="B141" s="33"/>
      <c r="D141" s="141" t="s">
        <v>151</v>
      </c>
      <c r="F141" s="142" t="s">
        <v>202</v>
      </c>
      <c r="I141" s="143"/>
      <c r="L141" s="33"/>
      <c r="M141" s="144"/>
      <c r="T141" s="54"/>
      <c r="AT141" s="18" t="s">
        <v>151</v>
      </c>
      <c r="AU141" s="18" t="s">
        <v>81</v>
      </c>
    </row>
    <row r="142" spans="2:65" s="1" customFormat="1" ht="11.25">
      <c r="B142" s="33"/>
      <c r="D142" s="145" t="s">
        <v>153</v>
      </c>
      <c r="F142" s="146" t="s">
        <v>203</v>
      </c>
      <c r="I142" s="143"/>
      <c r="L142" s="33"/>
      <c r="M142" s="144"/>
      <c r="T142" s="54"/>
      <c r="AT142" s="18" t="s">
        <v>153</v>
      </c>
      <c r="AU142" s="18" t="s">
        <v>81</v>
      </c>
    </row>
    <row r="143" spans="2:65" s="13" customFormat="1" ht="11.25">
      <c r="B143" s="153"/>
      <c r="D143" s="141" t="s">
        <v>155</v>
      </c>
      <c r="E143" s="154" t="s">
        <v>19</v>
      </c>
      <c r="F143" s="155" t="s">
        <v>204</v>
      </c>
      <c r="H143" s="156">
        <v>447.79300000000001</v>
      </c>
      <c r="I143" s="157"/>
      <c r="L143" s="153"/>
      <c r="M143" s="158"/>
      <c r="T143" s="159"/>
      <c r="AT143" s="154" t="s">
        <v>155</v>
      </c>
      <c r="AU143" s="154" t="s">
        <v>81</v>
      </c>
      <c r="AV143" s="13" t="s">
        <v>81</v>
      </c>
      <c r="AW143" s="13" t="s">
        <v>32</v>
      </c>
      <c r="AX143" s="13" t="s">
        <v>71</v>
      </c>
      <c r="AY143" s="154" t="s">
        <v>142</v>
      </c>
    </row>
    <row r="144" spans="2:65" s="13" customFormat="1" ht="33.75">
      <c r="B144" s="153"/>
      <c r="D144" s="141" t="s">
        <v>155</v>
      </c>
      <c r="E144" s="154" t="s">
        <v>19</v>
      </c>
      <c r="F144" s="155" t="s">
        <v>205</v>
      </c>
      <c r="H144" s="156">
        <v>-289.19400000000002</v>
      </c>
      <c r="I144" s="157"/>
      <c r="L144" s="153"/>
      <c r="M144" s="158"/>
      <c r="T144" s="159"/>
      <c r="AT144" s="154" t="s">
        <v>155</v>
      </c>
      <c r="AU144" s="154" t="s">
        <v>81</v>
      </c>
      <c r="AV144" s="13" t="s">
        <v>81</v>
      </c>
      <c r="AW144" s="13" t="s">
        <v>32</v>
      </c>
      <c r="AX144" s="13" t="s">
        <v>71</v>
      </c>
      <c r="AY144" s="154" t="s">
        <v>142</v>
      </c>
    </row>
    <row r="145" spans="2:65" s="13" customFormat="1" ht="11.25">
      <c r="B145" s="153"/>
      <c r="D145" s="141" t="s">
        <v>155</v>
      </c>
      <c r="E145" s="154" t="s">
        <v>19</v>
      </c>
      <c r="F145" s="155" t="s">
        <v>206</v>
      </c>
      <c r="H145" s="156">
        <v>-13.756</v>
      </c>
      <c r="I145" s="157"/>
      <c r="L145" s="153"/>
      <c r="M145" s="158"/>
      <c r="T145" s="159"/>
      <c r="AT145" s="154" t="s">
        <v>155</v>
      </c>
      <c r="AU145" s="154" t="s">
        <v>81</v>
      </c>
      <c r="AV145" s="13" t="s">
        <v>81</v>
      </c>
      <c r="AW145" s="13" t="s">
        <v>32</v>
      </c>
      <c r="AX145" s="13" t="s">
        <v>71</v>
      </c>
      <c r="AY145" s="154" t="s">
        <v>142</v>
      </c>
    </row>
    <row r="146" spans="2:65" s="14" customFormat="1" ht="11.25">
      <c r="B146" s="160"/>
      <c r="D146" s="141" t="s">
        <v>155</v>
      </c>
      <c r="E146" s="161" t="s">
        <v>19</v>
      </c>
      <c r="F146" s="162" t="s">
        <v>190</v>
      </c>
      <c r="H146" s="163">
        <v>144.84299999999999</v>
      </c>
      <c r="I146" s="164"/>
      <c r="L146" s="160"/>
      <c r="M146" s="165"/>
      <c r="T146" s="166"/>
      <c r="AT146" s="161" t="s">
        <v>155</v>
      </c>
      <c r="AU146" s="161" t="s">
        <v>81</v>
      </c>
      <c r="AV146" s="14" t="s">
        <v>149</v>
      </c>
      <c r="AW146" s="14" t="s">
        <v>32</v>
      </c>
      <c r="AX146" s="14" t="s">
        <v>79</v>
      </c>
      <c r="AY146" s="161" t="s">
        <v>142</v>
      </c>
    </row>
    <row r="147" spans="2:65" s="1" customFormat="1" ht="24.2" customHeight="1">
      <c r="B147" s="33"/>
      <c r="C147" s="128" t="s">
        <v>207</v>
      </c>
      <c r="D147" s="128" t="s">
        <v>144</v>
      </c>
      <c r="E147" s="129" t="s">
        <v>208</v>
      </c>
      <c r="F147" s="130" t="s">
        <v>209</v>
      </c>
      <c r="G147" s="131" t="s">
        <v>160</v>
      </c>
      <c r="H147" s="132">
        <v>144.84299999999999</v>
      </c>
      <c r="I147" s="133"/>
      <c r="J147" s="134">
        <f>ROUND(I147*H147,2)</f>
        <v>0</v>
      </c>
      <c r="K147" s="130" t="s">
        <v>148</v>
      </c>
      <c r="L147" s="33"/>
      <c r="M147" s="135" t="s">
        <v>19</v>
      </c>
      <c r="N147" s="136" t="s">
        <v>42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149</v>
      </c>
      <c r="AT147" s="139" t="s">
        <v>144</v>
      </c>
      <c r="AU147" s="139" t="s">
        <v>81</v>
      </c>
      <c r="AY147" s="18" t="s">
        <v>142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79</v>
      </c>
      <c r="BK147" s="140">
        <f>ROUND(I147*H147,2)</f>
        <v>0</v>
      </c>
      <c r="BL147" s="18" t="s">
        <v>149</v>
      </c>
      <c r="BM147" s="139" t="s">
        <v>210</v>
      </c>
    </row>
    <row r="148" spans="2:65" s="1" customFormat="1" ht="29.25">
      <c r="B148" s="33"/>
      <c r="D148" s="141" t="s">
        <v>151</v>
      </c>
      <c r="F148" s="142" t="s">
        <v>211</v>
      </c>
      <c r="I148" s="143"/>
      <c r="L148" s="33"/>
      <c r="M148" s="144"/>
      <c r="T148" s="54"/>
      <c r="AT148" s="18" t="s">
        <v>151</v>
      </c>
      <c r="AU148" s="18" t="s">
        <v>81</v>
      </c>
    </row>
    <row r="149" spans="2:65" s="1" customFormat="1" ht="11.25">
      <c r="B149" s="33"/>
      <c r="D149" s="145" t="s">
        <v>153</v>
      </c>
      <c r="F149" s="146" t="s">
        <v>212</v>
      </c>
      <c r="I149" s="143"/>
      <c r="L149" s="33"/>
      <c r="M149" s="144"/>
      <c r="T149" s="54"/>
      <c r="AT149" s="18" t="s">
        <v>153</v>
      </c>
      <c r="AU149" s="18" t="s">
        <v>81</v>
      </c>
    </row>
    <row r="150" spans="2:65" s="1" customFormat="1" ht="33" customHeight="1">
      <c r="B150" s="33"/>
      <c r="C150" s="128" t="s">
        <v>213</v>
      </c>
      <c r="D150" s="128" t="s">
        <v>144</v>
      </c>
      <c r="E150" s="129" t="s">
        <v>214</v>
      </c>
      <c r="F150" s="130" t="s">
        <v>215</v>
      </c>
      <c r="G150" s="131" t="s">
        <v>216</v>
      </c>
      <c r="H150" s="132">
        <v>260.71699999999998</v>
      </c>
      <c r="I150" s="133"/>
      <c r="J150" s="134">
        <f>ROUND(I150*H150,2)</f>
        <v>0</v>
      </c>
      <c r="K150" s="130" t="s">
        <v>148</v>
      </c>
      <c r="L150" s="33"/>
      <c r="M150" s="135" t="s">
        <v>19</v>
      </c>
      <c r="N150" s="136" t="s">
        <v>42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149</v>
      </c>
      <c r="AT150" s="139" t="s">
        <v>144</v>
      </c>
      <c r="AU150" s="139" t="s">
        <v>81</v>
      </c>
      <c r="AY150" s="18" t="s">
        <v>142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79</v>
      </c>
      <c r="BK150" s="140">
        <f>ROUND(I150*H150,2)</f>
        <v>0</v>
      </c>
      <c r="BL150" s="18" t="s">
        <v>149</v>
      </c>
      <c r="BM150" s="139" t="s">
        <v>217</v>
      </c>
    </row>
    <row r="151" spans="2:65" s="1" customFormat="1" ht="29.25">
      <c r="B151" s="33"/>
      <c r="D151" s="141" t="s">
        <v>151</v>
      </c>
      <c r="F151" s="142" t="s">
        <v>218</v>
      </c>
      <c r="I151" s="143"/>
      <c r="L151" s="33"/>
      <c r="M151" s="144"/>
      <c r="T151" s="54"/>
      <c r="AT151" s="18" t="s">
        <v>151</v>
      </c>
      <c r="AU151" s="18" t="s">
        <v>81</v>
      </c>
    </row>
    <row r="152" spans="2:65" s="1" customFormat="1" ht="11.25">
      <c r="B152" s="33"/>
      <c r="D152" s="145" t="s">
        <v>153</v>
      </c>
      <c r="F152" s="146" t="s">
        <v>219</v>
      </c>
      <c r="I152" s="143"/>
      <c r="L152" s="33"/>
      <c r="M152" s="144"/>
      <c r="T152" s="54"/>
      <c r="AT152" s="18" t="s">
        <v>153</v>
      </c>
      <c r="AU152" s="18" t="s">
        <v>81</v>
      </c>
    </row>
    <row r="153" spans="2:65" s="13" customFormat="1" ht="11.25">
      <c r="B153" s="153"/>
      <c r="D153" s="141" t="s">
        <v>155</v>
      </c>
      <c r="E153" s="154" t="s">
        <v>19</v>
      </c>
      <c r="F153" s="155" t="s">
        <v>220</v>
      </c>
      <c r="H153" s="156">
        <v>260.71699999999998</v>
      </c>
      <c r="I153" s="157"/>
      <c r="L153" s="153"/>
      <c r="M153" s="158"/>
      <c r="T153" s="159"/>
      <c r="AT153" s="154" t="s">
        <v>155</v>
      </c>
      <c r="AU153" s="154" t="s">
        <v>81</v>
      </c>
      <c r="AV153" s="13" t="s">
        <v>81</v>
      </c>
      <c r="AW153" s="13" t="s">
        <v>32</v>
      </c>
      <c r="AX153" s="13" t="s">
        <v>79</v>
      </c>
      <c r="AY153" s="154" t="s">
        <v>142</v>
      </c>
    </row>
    <row r="154" spans="2:65" s="1" customFormat="1" ht="24.2" customHeight="1">
      <c r="B154" s="33"/>
      <c r="C154" s="128" t="s">
        <v>221</v>
      </c>
      <c r="D154" s="128" t="s">
        <v>144</v>
      </c>
      <c r="E154" s="129" t="s">
        <v>222</v>
      </c>
      <c r="F154" s="130" t="s">
        <v>223</v>
      </c>
      <c r="G154" s="131" t="s">
        <v>224</v>
      </c>
      <c r="H154" s="132">
        <v>240</v>
      </c>
      <c r="I154" s="133"/>
      <c r="J154" s="134">
        <f>ROUND(I154*H154,2)</f>
        <v>0</v>
      </c>
      <c r="K154" s="130" t="s">
        <v>148</v>
      </c>
      <c r="L154" s="33"/>
      <c r="M154" s="135" t="s">
        <v>19</v>
      </c>
      <c r="N154" s="136" t="s">
        <v>42</v>
      </c>
      <c r="P154" s="137">
        <f>O154*H154</f>
        <v>0</v>
      </c>
      <c r="Q154" s="137">
        <v>3.0000000000000001E-5</v>
      </c>
      <c r="R154" s="137">
        <f>Q154*H154</f>
        <v>7.1999999999999998E-3</v>
      </c>
      <c r="S154" s="137">
        <v>0</v>
      </c>
      <c r="T154" s="138">
        <f>S154*H154</f>
        <v>0</v>
      </c>
      <c r="AR154" s="139" t="s">
        <v>149</v>
      </c>
      <c r="AT154" s="139" t="s">
        <v>144</v>
      </c>
      <c r="AU154" s="139" t="s">
        <v>81</v>
      </c>
      <c r="AY154" s="18" t="s">
        <v>142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8" t="s">
        <v>79</v>
      </c>
      <c r="BK154" s="140">
        <f>ROUND(I154*H154,2)</f>
        <v>0</v>
      </c>
      <c r="BL154" s="18" t="s">
        <v>149</v>
      </c>
      <c r="BM154" s="139" t="s">
        <v>225</v>
      </c>
    </row>
    <row r="155" spans="2:65" s="1" customFormat="1" ht="19.5">
      <c r="B155" s="33"/>
      <c r="D155" s="141" t="s">
        <v>151</v>
      </c>
      <c r="F155" s="142" t="s">
        <v>226</v>
      </c>
      <c r="I155" s="143"/>
      <c r="L155" s="33"/>
      <c r="M155" s="144"/>
      <c r="T155" s="54"/>
      <c r="AT155" s="18" t="s">
        <v>151</v>
      </c>
      <c r="AU155" s="18" t="s">
        <v>81</v>
      </c>
    </row>
    <row r="156" spans="2:65" s="1" customFormat="1" ht="11.25">
      <c r="B156" s="33"/>
      <c r="D156" s="145" t="s">
        <v>153</v>
      </c>
      <c r="F156" s="146" t="s">
        <v>227</v>
      </c>
      <c r="I156" s="143"/>
      <c r="L156" s="33"/>
      <c r="M156" s="144"/>
      <c r="T156" s="54"/>
      <c r="AT156" s="18" t="s">
        <v>153</v>
      </c>
      <c r="AU156" s="18" t="s">
        <v>81</v>
      </c>
    </row>
    <row r="157" spans="2:65" s="13" customFormat="1" ht="11.25">
      <c r="B157" s="153"/>
      <c r="D157" s="141" t="s">
        <v>155</v>
      </c>
      <c r="E157" s="154" t="s">
        <v>19</v>
      </c>
      <c r="F157" s="155" t="s">
        <v>228</v>
      </c>
      <c r="H157" s="156">
        <v>240</v>
      </c>
      <c r="I157" s="157"/>
      <c r="L157" s="153"/>
      <c r="M157" s="158"/>
      <c r="T157" s="159"/>
      <c r="AT157" s="154" t="s">
        <v>155</v>
      </c>
      <c r="AU157" s="154" t="s">
        <v>81</v>
      </c>
      <c r="AV157" s="13" t="s">
        <v>81</v>
      </c>
      <c r="AW157" s="13" t="s">
        <v>32</v>
      </c>
      <c r="AX157" s="13" t="s">
        <v>79</v>
      </c>
      <c r="AY157" s="154" t="s">
        <v>142</v>
      </c>
    </row>
    <row r="158" spans="2:65" s="11" customFormat="1" ht="22.9" customHeight="1">
      <c r="B158" s="116"/>
      <c r="D158" s="117" t="s">
        <v>70</v>
      </c>
      <c r="E158" s="126" t="s">
        <v>81</v>
      </c>
      <c r="F158" s="126" t="s">
        <v>229</v>
      </c>
      <c r="I158" s="119"/>
      <c r="J158" s="127">
        <f>BK158</f>
        <v>0</v>
      </c>
      <c r="L158" s="116"/>
      <c r="M158" s="121"/>
      <c r="P158" s="122">
        <f>SUM(P159:P216)</f>
        <v>0</v>
      </c>
      <c r="R158" s="122">
        <f>SUM(R159:R216)</f>
        <v>90.893783799999994</v>
      </c>
      <c r="T158" s="123">
        <f>SUM(T159:T216)</f>
        <v>0</v>
      </c>
      <c r="AR158" s="117" t="s">
        <v>79</v>
      </c>
      <c r="AT158" s="124" t="s">
        <v>70</v>
      </c>
      <c r="AU158" s="124" t="s">
        <v>79</v>
      </c>
      <c r="AY158" s="117" t="s">
        <v>142</v>
      </c>
      <c r="BK158" s="125">
        <f>SUM(BK159:BK216)</f>
        <v>0</v>
      </c>
    </row>
    <row r="159" spans="2:65" s="1" customFormat="1" ht="24.2" customHeight="1">
      <c r="B159" s="33"/>
      <c r="C159" s="128" t="s">
        <v>230</v>
      </c>
      <c r="D159" s="128" t="s">
        <v>144</v>
      </c>
      <c r="E159" s="129" t="s">
        <v>231</v>
      </c>
      <c r="F159" s="130" t="s">
        <v>232</v>
      </c>
      <c r="G159" s="131" t="s">
        <v>160</v>
      </c>
      <c r="H159" s="132">
        <v>0.61599999999999999</v>
      </c>
      <c r="I159" s="133"/>
      <c r="J159" s="134">
        <f>ROUND(I159*H159,2)</f>
        <v>0</v>
      </c>
      <c r="K159" s="130" t="s">
        <v>148</v>
      </c>
      <c r="L159" s="33"/>
      <c r="M159" s="135" t="s">
        <v>19</v>
      </c>
      <c r="N159" s="136" t="s">
        <v>42</v>
      </c>
      <c r="P159" s="137">
        <f>O159*H159</f>
        <v>0</v>
      </c>
      <c r="Q159" s="137">
        <v>2.052</v>
      </c>
      <c r="R159" s="137">
        <f>Q159*H159</f>
        <v>1.264032</v>
      </c>
      <c r="S159" s="137">
        <v>0</v>
      </c>
      <c r="T159" s="138">
        <f>S159*H159</f>
        <v>0</v>
      </c>
      <c r="AR159" s="139" t="s">
        <v>149</v>
      </c>
      <c r="AT159" s="139" t="s">
        <v>144</v>
      </c>
      <c r="AU159" s="139" t="s">
        <v>81</v>
      </c>
      <c r="AY159" s="18" t="s">
        <v>142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79</v>
      </c>
      <c r="BK159" s="140">
        <f>ROUND(I159*H159,2)</f>
        <v>0</v>
      </c>
      <c r="BL159" s="18" t="s">
        <v>149</v>
      </c>
      <c r="BM159" s="139" t="s">
        <v>233</v>
      </c>
    </row>
    <row r="160" spans="2:65" s="1" customFormat="1" ht="19.5">
      <c r="B160" s="33"/>
      <c r="D160" s="141" t="s">
        <v>151</v>
      </c>
      <c r="F160" s="142" t="s">
        <v>234</v>
      </c>
      <c r="I160" s="143"/>
      <c r="L160" s="33"/>
      <c r="M160" s="144"/>
      <c r="T160" s="54"/>
      <c r="AT160" s="18" t="s">
        <v>151</v>
      </c>
      <c r="AU160" s="18" t="s">
        <v>81</v>
      </c>
    </row>
    <row r="161" spans="2:65" s="1" customFormat="1" ht="11.25">
      <c r="B161" s="33"/>
      <c r="D161" s="145" t="s">
        <v>153</v>
      </c>
      <c r="F161" s="146" t="s">
        <v>235</v>
      </c>
      <c r="I161" s="143"/>
      <c r="L161" s="33"/>
      <c r="M161" s="144"/>
      <c r="T161" s="54"/>
      <c r="AT161" s="18" t="s">
        <v>153</v>
      </c>
      <c r="AU161" s="18" t="s">
        <v>81</v>
      </c>
    </row>
    <row r="162" spans="2:65" s="12" customFormat="1" ht="11.25">
      <c r="B162" s="147"/>
      <c r="D162" s="141" t="s">
        <v>155</v>
      </c>
      <c r="E162" s="148" t="s">
        <v>19</v>
      </c>
      <c r="F162" s="149" t="s">
        <v>172</v>
      </c>
      <c r="H162" s="148" t="s">
        <v>19</v>
      </c>
      <c r="I162" s="150"/>
      <c r="L162" s="147"/>
      <c r="M162" s="151"/>
      <c r="T162" s="152"/>
      <c r="AT162" s="148" t="s">
        <v>155</v>
      </c>
      <c r="AU162" s="148" t="s">
        <v>81</v>
      </c>
      <c r="AV162" s="12" t="s">
        <v>79</v>
      </c>
      <c r="AW162" s="12" t="s">
        <v>32</v>
      </c>
      <c r="AX162" s="12" t="s">
        <v>71</v>
      </c>
      <c r="AY162" s="148" t="s">
        <v>142</v>
      </c>
    </row>
    <row r="163" spans="2:65" s="13" customFormat="1" ht="11.25">
      <c r="B163" s="153"/>
      <c r="D163" s="141" t="s">
        <v>155</v>
      </c>
      <c r="E163" s="154" t="s">
        <v>19</v>
      </c>
      <c r="F163" s="155" t="s">
        <v>236</v>
      </c>
      <c r="H163" s="156">
        <v>0.61599999999999999</v>
      </c>
      <c r="I163" s="157"/>
      <c r="L163" s="153"/>
      <c r="M163" s="158"/>
      <c r="T163" s="159"/>
      <c r="AT163" s="154" t="s">
        <v>155</v>
      </c>
      <c r="AU163" s="154" t="s">
        <v>81</v>
      </c>
      <c r="AV163" s="13" t="s">
        <v>81</v>
      </c>
      <c r="AW163" s="13" t="s">
        <v>32</v>
      </c>
      <c r="AX163" s="13" t="s">
        <v>79</v>
      </c>
      <c r="AY163" s="154" t="s">
        <v>142</v>
      </c>
    </row>
    <row r="164" spans="2:65" s="1" customFormat="1" ht="24.2" customHeight="1">
      <c r="B164" s="33"/>
      <c r="C164" s="128" t="s">
        <v>8</v>
      </c>
      <c r="D164" s="128" t="s">
        <v>144</v>
      </c>
      <c r="E164" s="129" t="s">
        <v>237</v>
      </c>
      <c r="F164" s="130" t="s">
        <v>238</v>
      </c>
      <c r="G164" s="131" t="s">
        <v>239</v>
      </c>
      <c r="H164" s="132">
        <v>30.8</v>
      </c>
      <c r="I164" s="133"/>
      <c r="J164" s="134">
        <f>ROUND(I164*H164,2)</f>
        <v>0</v>
      </c>
      <c r="K164" s="130" t="s">
        <v>148</v>
      </c>
      <c r="L164" s="33"/>
      <c r="M164" s="135" t="s">
        <v>19</v>
      </c>
      <c r="N164" s="136" t="s">
        <v>42</v>
      </c>
      <c r="P164" s="137">
        <f>O164*H164</f>
        <v>0</v>
      </c>
      <c r="Q164" s="137">
        <v>4.8999999999999998E-4</v>
      </c>
      <c r="R164" s="137">
        <f>Q164*H164</f>
        <v>1.5092E-2</v>
      </c>
      <c r="S164" s="137">
        <v>0</v>
      </c>
      <c r="T164" s="138">
        <f>S164*H164</f>
        <v>0</v>
      </c>
      <c r="AR164" s="139" t="s">
        <v>149</v>
      </c>
      <c r="AT164" s="139" t="s">
        <v>144</v>
      </c>
      <c r="AU164" s="139" t="s">
        <v>81</v>
      </c>
      <c r="AY164" s="18" t="s">
        <v>142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8" t="s">
        <v>79</v>
      </c>
      <c r="BK164" s="140">
        <f>ROUND(I164*H164,2)</f>
        <v>0</v>
      </c>
      <c r="BL164" s="18" t="s">
        <v>149</v>
      </c>
      <c r="BM164" s="139" t="s">
        <v>240</v>
      </c>
    </row>
    <row r="165" spans="2:65" s="1" customFormat="1" ht="19.5">
      <c r="B165" s="33"/>
      <c r="D165" s="141" t="s">
        <v>151</v>
      </c>
      <c r="F165" s="142" t="s">
        <v>241</v>
      </c>
      <c r="I165" s="143"/>
      <c r="L165" s="33"/>
      <c r="M165" s="144"/>
      <c r="T165" s="54"/>
      <c r="AT165" s="18" t="s">
        <v>151</v>
      </c>
      <c r="AU165" s="18" t="s">
        <v>81</v>
      </c>
    </row>
    <row r="166" spans="2:65" s="1" customFormat="1" ht="11.25">
      <c r="B166" s="33"/>
      <c r="D166" s="145" t="s">
        <v>153</v>
      </c>
      <c r="F166" s="146" t="s">
        <v>242</v>
      </c>
      <c r="I166" s="143"/>
      <c r="L166" s="33"/>
      <c r="M166" s="144"/>
      <c r="T166" s="54"/>
      <c r="AT166" s="18" t="s">
        <v>153</v>
      </c>
      <c r="AU166" s="18" t="s">
        <v>81</v>
      </c>
    </row>
    <row r="167" spans="2:65" s="12" customFormat="1" ht="11.25">
      <c r="B167" s="147"/>
      <c r="D167" s="141" t="s">
        <v>155</v>
      </c>
      <c r="E167" s="148" t="s">
        <v>19</v>
      </c>
      <c r="F167" s="149" t="s">
        <v>172</v>
      </c>
      <c r="H167" s="148" t="s">
        <v>19</v>
      </c>
      <c r="I167" s="150"/>
      <c r="L167" s="147"/>
      <c r="M167" s="151"/>
      <c r="T167" s="152"/>
      <c r="AT167" s="148" t="s">
        <v>155</v>
      </c>
      <c r="AU167" s="148" t="s">
        <v>81</v>
      </c>
      <c r="AV167" s="12" t="s">
        <v>79</v>
      </c>
      <c r="AW167" s="12" t="s">
        <v>32</v>
      </c>
      <c r="AX167" s="12" t="s">
        <v>71</v>
      </c>
      <c r="AY167" s="148" t="s">
        <v>142</v>
      </c>
    </row>
    <row r="168" spans="2:65" s="13" customFormat="1" ht="11.25">
      <c r="B168" s="153"/>
      <c r="D168" s="141" t="s">
        <v>155</v>
      </c>
      <c r="E168" s="154" t="s">
        <v>19</v>
      </c>
      <c r="F168" s="155" t="s">
        <v>243</v>
      </c>
      <c r="H168" s="156">
        <v>30.8</v>
      </c>
      <c r="I168" s="157"/>
      <c r="L168" s="153"/>
      <c r="M168" s="158"/>
      <c r="T168" s="159"/>
      <c r="AT168" s="154" t="s">
        <v>155</v>
      </c>
      <c r="AU168" s="154" t="s">
        <v>81</v>
      </c>
      <c r="AV168" s="13" t="s">
        <v>81</v>
      </c>
      <c r="AW168" s="13" t="s">
        <v>32</v>
      </c>
      <c r="AX168" s="13" t="s">
        <v>79</v>
      </c>
      <c r="AY168" s="154" t="s">
        <v>142</v>
      </c>
    </row>
    <row r="169" spans="2:65" s="1" customFormat="1" ht="24.2" customHeight="1">
      <c r="B169" s="33"/>
      <c r="C169" s="128" t="s">
        <v>244</v>
      </c>
      <c r="D169" s="128" t="s">
        <v>144</v>
      </c>
      <c r="E169" s="129" t="s">
        <v>245</v>
      </c>
      <c r="F169" s="130" t="s">
        <v>246</v>
      </c>
      <c r="G169" s="131" t="s">
        <v>160</v>
      </c>
      <c r="H169" s="132">
        <v>5.5129999999999999</v>
      </c>
      <c r="I169" s="133"/>
      <c r="J169" s="134">
        <f>ROUND(I169*H169,2)</f>
        <v>0</v>
      </c>
      <c r="K169" s="130" t="s">
        <v>148</v>
      </c>
      <c r="L169" s="33"/>
      <c r="M169" s="135" t="s">
        <v>19</v>
      </c>
      <c r="N169" s="136" t="s">
        <v>42</v>
      </c>
      <c r="P169" s="137">
        <f>O169*H169</f>
        <v>0</v>
      </c>
      <c r="Q169" s="137">
        <v>2.16</v>
      </c>
      <c r="R169" s="137">
        <f>Q169*H169</f>
        <v>11.90808</v>
      </c>
      <c r="S169" s="137">
        <v>0</v>
      </c>
      <c r="T169" s="138">
        <f>S169*H169</f>
        <v>0</v>
      </c>
      <c r="AR169" s="139" t="s">
        <v>149</v>
      </c>
      <c r="AT169" s="139" t="s">
        <v>144</v>
      </c>
      <c r="AU169" s="139" t="s">
        <v>81</v>
      </c>
      <c r="AY169" s="18" t="s">
        <v>142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8" t="s">
        <v>79</v>
      </c>
      <c r="BK169" s="140">
        <f>ROUND(I169*H169,2)</f>
        <v>0</v>
      </c>
      <c r="BL169" s="18" t="s">
        <v>149</v>
      </c>
      <c r="BM169" s="139" t="s">
        <v>247</v>
      </c>
    </row>
    <row r="170" spans="2:65" s="1" customFormat="1" ht="11.25">
      <c r="B170" s="33"/>
      <c r="D170" s="141" t="s">
        <v>151</v>
      </c>
      <c r="F170" s="142" t="s">
        <v>246</v>
      </c>
      <c r="I170" s="143"/>
      <c r="L170" s="33"/>
      <c r="M170" s="144"/>
      <c r="T170" s="54"/>
      <c r="AT170" s="18" t="s">
        <v>151</v>
      </c>
      <c r="AU170" s="18" t="s">
        <v>81</v>
      </c>
    </row>
    <row r="171" spans="2:65" s="1" customFormat="1" ht="11.25">
      <c r="B171" s="33"/>
      <c r="D171" s="145" t="s">
        <v>153</v>
      </c>
      <c r="F171" s="146" t="s">
        <v>248</v>
      </c>
      <c r="I171" s="143"/>
      <c r="L171" s="33"/>
      <c r="M171" s="144"/>
      <c r="T171" s="54"/>
      <c r="AT171" s="18" t="s">
        <v>153</v>
      </c>
      <c r="AU171" s="18" t="s">
        <v>81</v>
      </c>
    </row>
    <row r="172" spans="2:65" s="12" customFormat="1" ht="11.25">
      <c r="B172" s="147"/>
      <c r="D172" s="141" t="s">
        <v>155</v>
      </c>
      <c r="E172" s="148" t="s">
        <v>19</v>
      </c>
      <c r="F172" s="149" t="s">
        <v>249</v>
      </c>
      <c r="H172" s="148" t="s">
        <v>19</v>
      </c>
      <c r="I172" s="150"/>
      <c r="L172" s="147"/>
      <c r="M172" s="151"/>
      <c r="T172" s="152"/>
      <c r="AT172" s="148" t="s">
        <v>155</v>
      </c>
      <c r="AU172" s="148" t="s">
        <v>81</v>
      </c>
      <c r="AV172" s="12" t="s">
        <v>79</v>
      </c>
      <c r="AW172" s="12" t="s">
        <v>32</v>
      </c>
      <c r="AX172" s="12" t="s">
        <v>71</v>
      </c>
      <c r="AY172" s="148" t="s">
        <v>142</v>
      </c>
    </row>
    <row r="173" spans="2:65" s="13" customFormat="1" ht="11.25">
      <c r="B173" s="153"/>
      <c r="D173" s="141" t="s">
        <v>155</v>
      </c>
      <c r="E173" s="154" t="s">
        <v>19</v>
      </c>
      <c r="F173" s="155" t="s">
        <v>250</v>
      </c>
      <c r="H173" s="156">
        <v>5.5129999999999999</v>
      </c>
      <c r="I173" s="157"/>
      <c r="L173" s="153"/>
      <c r="M173" s="158"/>
      <c r="T173" s="159"/>
      <c r="AT173" s="154" t="s">
        <v>155</v>
      </c>
      <c r="AU173" s="154" t="s">
        <v>81</v>
      </c>
      <c r="AV173" s="13" t="s">
        <v>81</v>
      </c>
      <c r="AW173" s="13" t="s">
        <v>32</v>
      </c>
      <c r="AX173" s="13" t="s">
        <v>79</v>
      </c>
      <c r="AY173" s="154" t="s">
        <v>142</v>
      </c>
    </row>
    <row r="174" spans="2:65" s="1" customFormat="1" ht="24.2" customHeight="1">
      <c r="B174" s="33"/>
      <c r="C174" s="128" t="s">
        <v>251</v>
      </c>
      <c r="D174" s="128" t="s">
        <v>144</v>
      </c>
      <c r="E174" s="129" t="s">
        <v>252</v>
      </c>
      <c r="F174" s="130" t="s">
        <v>253</v>
      </c>
      <c r="G174" s="131" t="s">
        <v>160</v>
      </c>
      <c r="H174" s="132">
        <v>3.6749999999999998</v>
      </c>
      <c r="I174" s="133"/>
      <c r="J174" s="134">
        <f>ROUND(I174*H174,2)</f>
        <v>0</v>
      </c>
      <c r="K174" s="130" t="s">
        <v>148</v>
      </c>
      <c r="L174" s="33"/>
      <c r="M174" s="135" t="s">
        <v>19</v>
      </c>
      <c r="N174" s="136" t="s">
        <v>42</v>
      </c>
      <c r="P174" s="137">
        <f>O174*H174</f>
        <v>0</v>
      </c>
      <c r="Q174" s="137">
        <v>2.3010199999999998</v>
      </c>
      <c r="R174" s="137">
        <f>Q174*H174</f>
        <v>8.4562484999999992</v>
      </c>
      <c r="S174" s="137">
        <v>0</v>
      </c>
      <c r="T174" s="138">
        <f>S174*H174</f>
        <v>0</v>
      </c>
      <c r="AR174" s="139" t="s">
        <v>149</v>
      </c>
      <c r="AT174" s="139" t="s">
        <v>144</v>
      </c>
      <c r="AU174" s="139" t="s">
        <v>81</v>
      </c>
      <c r="AY174" s="18" t="s">
        <v>142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79</v>
      </c>
      <c r="BK174" s="140">
        <f>ROUND(I174*H174,2)</f>
        <v>0</v>
      </c>
      <c r="BL174" s="18" t="s">
        <v>149</v>
      </c>
      <c r="BM174" s="139" t="s">
        <v>254</v>
      </c>
    </row>
    <row r="175" spans="2:65" s="1" customFormat="1" ht="19.5">
      <c r="B175" s="33"/>
      <c r="D175" s="141" t="s">
        <v>151</v>
      </c>
      <c r="F175" s="142" t="s">
        <v>255</v>
      </c>
      <c r="I175" s="143"/>
      <c r="L175" s="33"/>
      <c r="M175" s="144"/>
      <c r="T175" s="54"/>
      <c r="AT175" s="18" t="s">
        <v>151</v>
      </c>
      <c r="AU175" s="18" t="s">
        <v>81</v>
      </c>
    </row>
    <row r="176" spans="2:65" s="1" customFormat="1" ht="11.25">
      <c r="B176" s="33"/>
      <c r="D176" s="145" t="s">
        <v>153</v>
      </c>
      <c r="F176" s="146" t="s">
        <v>256</v>
      </c>
      <c r="I176" s="143"/>
      <c r="L176" s="33"/>
      <c r="M176" s="144"/>
      <c r="T176" s="54"/>
      <c r="AT176" s="18" t="s">
        <v>153</v>
      </c>
      <c r="AU176" s="18" t="s">
        <v>81</v>
      </c>
    </row>
    <row r="177" spans="2:65" s="12" customFormat="1" ht="11.25">
      <c r="B177" s="147"/>
      <c r="D177" s="141" t="s">
        <v>155</v>
      </c>
      <c r="E177" s="148" t="s">
        <v>19</v>
      </c>
      <c r="F177" s="149" t="s">
        <v>257</v>
      </c>
      <c r="H177" s="148" t="s">
        <v>19</v>
      </c>
      <c r="I177" s="150"/>
      <c r="L177" s="147"/>
      <c r="M177" s="151"/>
      <c r="T177" s="152"/>
      <c r="AT177" s="148" t="s">
        <v>155</v>
      </c>
      <c r="AU177" s="148" t="s">
        <v>81</v>
      </c>
      <c r="AV177" s="12" t="s">
        <v>79</v>
      </c>
      <c r="AW177" s="12" t="s">
        <v>32</v>
      </c>
      <c r="AX177" s="12" t="s">
        <v>71</v>
      </c>
      <c r="AY177" s="148" t="s">
        <v>142</v>
      </c>
    </row>
    <row r="178" spans="2:65" s="13" customFormat="1" ht="11.25">
      <c r="B178" s="153"/>
      <c r="D178" s="141" t="s">
        <v>155</v>
      </c>
      <c r="E178" s="154" t="s">
        <v>19</v>
      </c>
      <c r="F178" s="155" t="s">
        <v>258</v>
      </c>
      <c r="H178" s="156">
        <v>3.6749999999999998</v>
      </c>
      <c r="I178" s="157"/>
      <c r="L178" s="153"/>
      <c r="M178" s="158"/>
      <c r="T178" s="159"/>
      <c r="AT178" s="154" t="s">
        <v>155</v>
      </c>
      <c r="AU178" s="154" t="s">
        <v>81</v>
      </c>
      <c r="AV178" s="13" t="s">
        <v>81</v>
      </c>
      <c r="AW178" s="13" t="s">
        <v>32</v>
      </c>
      <c r="AX178" s="13" t="s">
        <v>79</v>
      </c>
      <c r="AY178" s="154" t="s">
        <v>142</v>
      </c>
    </row>
    <row r="179" spans="2:65" s="1" customFormat="1" ht="24.2" customHeight="1">
      <c r="B179" s="33"/>
      <c r="C179" s="128" t="s">
        <v>259</v>
      </c>
      <c r="D179" s="128" t="s">
        <v>144</v>
      </c>
      <c r="E179" s="129" t="s">
        <v>260</v>
      </c>
      <c r="F179" s="130" t="s">
        <v>261</v>
      </c>
      <c r="G179" s="131" t="s">
        <v>160</v>
      </c>
      <c r="H179" s="132">
        <v>9.3930000000000007</v>
      </c>
      <c r="I179" s="133"/>
      <c r="J179" s="134">
        <f>ROUND(I179*H179,2)</f>
        <v>0</v>
      </c>
      <c r="K179" s="130" t="s">
        <v>148</v>
      </c>
      <c r="L179" s="33"/>
      <c r="M179" s="135" t="s">
        <v>19</v>
      </c>
      <c r="N179" s="136" t="s">
        <v>42</v>
      </c>
      <c r="P179" s="137">
        <f>O179*H179</f>
        <v>0</v>
      </c>
      <c r="Q179" s="137">
        <v>2.5018699999999998</v>
      </c>
      <c r="R179" s="137">
        <f>Q179*H179</f>
        <v>23.500064909999999</v>
      </c>
      <c r="S179" s="137">
        <v>0</v>
      </c>
      <c r="T179" s="138">
        <f>S179*H179</f>
        <v>0</v>
      </c>
      <c r="AR179" s="139" t="s">
        <v>149</v>
      </c>
      <c r="AT179" s="139" t="s">
        <v>144</v>
      </c>
      <c r="AU179" s="139" t="s">
        <v>81</v>
      </c>
      <c r="AY179" s="18" t="s">
        <v>142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8" t="s">
        <v>79</v>
      </c>
      <c r="BK179" s="140">
        <f>ROUND(I179*H179,2)</f>
        <v>0</v>
      </c>
      <c r="BL179" s="18" t="s">
        <v>149</v>
      </c>
      <c r="BM179" s="139" t="s">
        <v>262</v>
      </c>
    </row>
    <row r="180" spans="2:65" s="1" customFormat="1" ht="19.5">
      <c r="B180" s="33"/>
      <c r="D180" s="141" t="s">
        <v>151</v>
      </c>
      <c r="F180" s="142" t="s">
        <v>263</v>
      </c>
      <c r="I180" s="143"/>
      <c r="L180" s="33"/>
      <c r="M180" s="144"/>
      <c r="T180" s="54"/>
      <c r="AT180" s="18" t="s">
        <v>151</v>
      </c>
      <c r="AU180" s="18" t="s">
        <v>81</v>
      </c>
    </row>
    <row r="181" spans="2:65" s="1" customFormat="1" ht="11.25">
      <c r="B181" s="33"/>
      <c r="D181" s="145" t="s">
        <v>153</v>
      </c>
      <c r="F181" s="146" t="s">
        <v>264</v>
      </c>
      <c r="I181" s="143"/>
      <c r="L181" s="33"/>
      <c r="M181" s="144"/>
      <c r="T181" s="54"/>
      <c r="AT181" s="18" t="s">
        <v>153</v>
      </c>
      <c r="AU181" s="18" t="s">
        <v>81</v>
      </c>
    </row>
    <row r="182" spans="2:65" s="12" customFormat="1" ht="22.5">
      <c r="B182" s="147"/>
      <c r="D182" s="141" t="s">
        <v>155</v>
      </c>
      <c r="E182" s="148" t="s">
        <v>19</v>
      </c>
      <c r="F182" s="149" t="s">
        <v>265</v>
      </c>
      <c r="H182" s="148" t="s">
        <v>19</v>
      </c>
      <c r="I182" s="150"/>
      <c r="L182" s="147"/>
      <c r="M182" s="151"/>
      <c r="T182" s="152"/>
      <c r="AT182" s="148" t="s">
        <v>155</v>
      </c>
      <c r="AU182" s="148" t="s">
        <v>81</v>
      </c>
      <c r="AV182" s="12" t="s">
        <v>79</v>
      </c>
      <c r="AW182" s="12" t="s">
        <v>32</v>
      </c>
      <c r="AX182" s="12" t="s">
        <v>71</v>
      </c>
      <c r="AY182" s="148" t="s">
        <v>142</v>
      </c>
    </row>
    <row r="183" spans="2:65" s="13" customFormat="1" ht="11.25">
      <c r="B183" s="153"/>
      <c r="D183" s="141" t="s">
        <v>155</v>
      </c>
      <c r="E183" s="154" t="s">
        <v>19</v>
      </c>
      <c r="F183" s="155" t="s">
        <v>266</v>
      </c>
      <c r="H183" s="156">
        <v>9.3930000000000007</v>
      </c>
      <c r="I183" s="157"/>
      <c r="L183" s="153"/>
      <c r="M183" s="158"/>
      <c r="T183" s="159"/>
      <c r="AT183" s="154" t="s">
        <v>155</v>
      </c>
      <c r="AU183" s="154" t="s">
        <v>81</v>
      </c>
      <c r="AV183" s="13" t="s">
        <v>81</v>
      </c>
      <c r="AW183" s="13" t="s">
        <v>32</v>
      </c>
      <c r="AX183" s="13" t="s">
        <v>79</v>
      </c>
      <c r="AY183" s="154" t="s">
        <v>142</v>
      </c>
    </row>
    <row r="184" spans="2:65" s="1" customFormat="1" ht="16.5" customHeight="1">
      <c r="B184" s="33"/>
      <c r="C184" s="128" t="s">
        <v>267</v>
      </c>
      <c r="D184" s="128" t="s">
        <v>144</v>
      </c>
      <c r="E184" s="129" t="s">
        <v>268</v>
      </c>
      <c r="F184" s="130" t="s">
        <v>269</v>
      </c>
      <c r="G184" s="131" t="s">
        <v>147</v>
      </c>
      <c r="H184" s="132">
        <v>7.92</v>
      </c>
      <c r="I184" s="133"/>
      <c r="J184" s="134">
        <f>ROUND(I184*H184,2)</f>
        <v>0</v>
      </c>
      <c r="K184" s="130" t="s">
        <v>148</v>
      </c>
      <c r="L184" s="33"/>
      <c r="M184" s="135" t="s">
        <v>19</v>
      </c>
      <c r="N184" s="136" t="s">
        <v>42</v>
      </c>
      <c r="P184" s="137">
        <f>O184*H184</f>
        <v>0</v>
      </c>
      <c r="Q184" s="137">
        <v>2.9399999999999999E-3</v>
      </c>
      <c r="R184" s="137">
        <f>Q184*H184</f>
        <v>2.3284799999999998E-2</v>
      </c>
      <c r="S184" s="137">
        <v>0</v>
      </c>
      <c r="T184" s="138">
        <f>S184*H184</f>
        <v>0</v>
      </c>
      <c r="AR184" s="139" t="s">
        <v>149</v>
      </c>
      <c r="AT184" s="139" t="s">
        <v>144</v>
      </c>
      <c r="AU184" s="139" t="s">
        <v>81</v>
      </c>
      <c r="AY184" s="18" t="s">
        <v>142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79</v>
      </c>
      <c r="BK184" s="140">
        <f>ROUND(I184*H184,2)</f>
        <v>0</v>
      </c>
      <c r="BL184" s="18" t="s">
        <v>149</v>
      </c>
      <c r="BM184" s="139" t="s">
        <v>270</v>
      </c>
    </row>
    <row r="185" spans="2:65" s="1" customFormat="1" ht="11.25">
      <c r="B185" s="33"/>
      <c r="D185" s="141" t="s">
        <v>151</v>
      </c>
      <c r="F185" s="142" t="s">
        <v>271</v>
      </c>
      <c r="I185" s="143"/>
      <c r="L185" s="33"/>
      <c r="M185" s="144"/>
      <c r="T185" s="54"/>
      <c r="AT185" s="18" t="s">
        <v>151</v>
      </c>
      <c r="AU185" s="18" t="s">
        <v>81</v>
      </c>
    </row>
    <row r="186" spans="2:65" s="1" customFormat="1" ht="11.25">
      <c r="B186" s="33"/>
      <c r="D186" s="145" t="s">
        <v>153</v>
      </c>
      <c r="F186" s="146" t="s">
        <v>272</v>
      </c>
      <c r="I186" s="143"/>
      <c r="L186" s="33"/>
      <c r="M186" s="144"/>
      <c r="T186" s="54"/>
      <c r="AT186" s="18" t="s">
        <v>153</v>
      </c>
      <c r="AU186" s="18" t="s">
        <v>81</v>
      </c>
    </row>
    <row r="187" spans="2:65" s="12" customFormat="1" ht="22.5">
      <c r="B187" s="147"/>
      <c r="D187" s="141" t="s">
        <v>155</v>
      </c>
      <c r="E187" s="148" t="s">
        <v>19</v>
      </c>
      <c r="F187" s="149" t="s">
        <v>265</v>
      </c>
      <c r="H187" s="148" t="s">
        <v>19</v>
      </c>
      <c r="I187" s="150"/>
      <c r="L187" s="147"/>
      <c r="M187" s="151"/>
      <c r="T187" s="152"/>
      <c r="AT187" s="148" t="s">
        <v>155</v>
      </c>
      <c r="AU187" s="148" t="s">
        <v>81</v>
      </c>
      <c r="AV187" s="12" t="s">
        <v>79</v>
      </c>
      <c r="AW187" s="12" t="s">
        <v>32</v>
      </c>
      <c r="AX187" s="12" t="s">
        <v>71</v>
      </c>
      <c r="AY187" s="148" t="s">
        <v>142</v>
      </c>
    </row>
    <row r="188" spans="2:65" s="13" customFormat="1" ht="11.25">
      <c r="B188" s="153"/>
      <c r="D188" s="141" t="s">
        <v>155</v>
      </c>
      <c r="E188" s="154" t="s">
        <v>19</v>
      </c>
      <c r="F188" s="155" t="s">
        <v>273</v>
      </c>
      <c r="H188" s="156">
        <v>7.92</v>
      </c>
      <c r="I188" s="157"/>
      <c r="L188" s="153"/>
      <c r="M188" s="158"/>
      <c r="T188" s="159"/>
      <c r="AT188" s="154" t="s">
        <v>155</v>
      </c>
      <c r="AU188" s="154" t="s">
        <v>81</v>
      </c>
      <c r="AV188" s="13" t="s">
        <v>81</v>
      </c>
      <c r="AW188" s="13" t="s">
        <v>32</v>
      </c>
      <c r="AX188" s="13" t="s">
        <v>79</v>
      </c>
      <c r="AY188" s="154" t="s">
        <v>142</v>
      </c>
    </row>
    <row r="189" spans="2:65" s="1" customFormat="1" ht="16.5" customHeight="1">
      <c r="B189" s="33"/>
      <c r="C189" s="128" t="s">
        <v>274</v>
      </c>
      <c r="D189" s="128" t="s">
        <v>144</v>
      </c>
      <c r="E189" s="129" t="s">
        <v>275</v>
      </c>
      <c r="F189" s="130" t="s">
        <v>276</v>
      </c>
      <c r="G189" s="131" t="s">
        <v>147</v>
      </c>
      <c r="H189" s="132">
        <v>7.92</v>
      </c>
      <c r="I189" s="133"/>
      <c r="J189" s="134">
        <f>ROUND(I189*H189,2)</f>
        <v>0</v>
      </c>
      <c r="K189" s="130" t="s">
        <v>148</v>
      </c>
      <c r="L189" s="33"/>
      <c r="M189" s="135" t="s">
        <v>19</v>
      </c>
      <c r="N189" s="136" t="s">
        <v>42</v>
      </c>
      <c r="P189" s="137">
        <f>O189*H189</f>
        <v>0</v>
      </c>
      <c r="Q189" s="137">
        <v>0</v>
      </c>
      <c r="R189" s="137">
        <f>Q189*H189</f>
        <v>0</v>
      </c>
      <c r="S189" s="137">
        <v>0</v>
      </c>
      <c r="T189" s="138">
        <f>S189*H189</f>
        <v>0</v>
      </c>
      <c r="AR189" s="139" t="s">
        <v>149</v>
      </c>
      <c r="AT189" s="139" t="s">
        <v>144</v>
      </c>
      <c r="AU189" s="139" t="s">
        <v>81</v>
      </c>
      <c r="AY189" s="18" t="s">
        <v>142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8" t="s">
        <v>79</v>
      </c>
      <c r="BK189" s="140">
        <f>ROUND(I189*H189,2)</f>
        <v>0</v>
      </c>
      <c r="BL189" s="18" t="s">
        <v>149</v>
      </c>
      <c r="BM189" s="139" t="s">
        <v>277</v>
      </c>
    </row>
    <row r="190" spans="2:65" s="1" customFormat="1" ht="11.25">
      <c r="B190" s="33"/>
      <c r="D190" s="141" t="s">
        <v>151</v>
      </c>
      <c r="F190" s="142" t="s">
        <v>278</v>
      </c>
      <c r="I190" s="143"/>
      <c r="L190" s="33"/>
      <c r="M190" s="144"/>
      <c r="T190" s="54"/>
      <c r="AT190" s="18" t="s">
        <v>151</v>
      </c>
      <c r="AU190" s="18" t="s">
        <v>81</v>
      </c>
    </row>
    <row r="191" spans="2:65" s="1" customFormat="1" ht="11.25">
      <c r="B191" s="33"/>
      <c r="D191" s="145" t="s">
        <v>153</v>
      </c>
      <c r="F191" s="146" t="s">
        <v>279</v>
      </c>
      <c r="I191" s="143"/>
      <c r="L191" s="33"/>
      <c r="M191" s="144"/>
      <c r="T191" s="54"/>
      <c r="AT191" s="18" t="s">
        <v>153</v>
      </c>
      <c r="AU191" s="18" t="s">
        <v>81</v>
      </c>
    </row>
    <row r="192" spans="2:65" s="1" customFormat="1" ht="16.5" customHeight="1">
      <c r="B192" s="33"/>
      <c r="C192" s="128" t="s">
        <v>280</v>
      </c>
      <c r="D192" s="128" t="s">
        <v>144</v>
      </c>
      <c r="E192" s="129" t="s">
        <v>281</v>
      </c>
      <c r="F192" s="130" t="s">
        <v>282</v>
      </c>
      <c r="G192" s="131" t="s">
        <v>216</v>
      </c>
      <c r="H192" s="132">
        <v>0.16500000000000001</v>
      </c>
      <c r="I192" s="133"/>
      <c r="J192" s="134">
        <f>ROUND(I192*H192,2)</f>
        <v>0</v>
      </c>
      <c r="K192" s="130" t="s">
        <v>148</v>
      </c>
      <c r="L192" s="33"/>
      <c r="M192" s="135" t="s">
        <v>19</v>
      </c>
      <c r="N192" s="136" t="s">
        <v>42</v>
      </c>
      <c r="P192" s="137">
        <f>O192*H192</f>
        <v>0</v>
      </c>
      <c r="Q192" s="137">
        <v>1.06277</v>
      </c>
      <c r="R192" s="137">
        <f>Q192*H192</f>
        <v>0.17535705000000001</v>
      </c>
      <c r="S192" s="137">
        <v>0</v>
      </c>
      <c r="T192" s="138">
        <f>S192*H192</f>
        <v>0</v>
      </c>
      <c r="AR192" s="139" t="s">
        <v>149</v>
      </c>
      <c r="AT192" s="139" t="s">
        <v>144</v>
      </c>
      <c r="AU192" s="139" t="s">
        <v>81</v>
      </c>
      <c r="AY192" s="18" t="s">
        <v>142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79</v>
      </c>
      <c r="BK192" s="140">
        <f>ROUND(I192*H192,2)</f>
        <v>0</v>
      </c>
      <c r="BL192" s="18" t="s">
        <v>149</v>
      </c>
      <c r="BM192" s="139" t="s">
        <v>283</v>
      </c>
    </row>
    <row r="193" spans="2:65" s="1" customFormat="1" ht="11.25">
      <c r="B193" s="33"/>
      <c r="D193" s="141" t="s">
        <v>151</v>
      </c>
      <c r="F193" s="142" t="s">
        <v>284</v>
      </c>
      <c r="I193" s="143"/>
      <c r="L193" s="33"/>
      <c r="M193" s="144"/>
      <c r="T193" s="54"/>
      <c r="AT193" s="18" t="s">
        <v>151</v>
      </c>
      <c r="AU193" s="18" t="s">
        <v>81</v>
      </c>
    </row>
    <row r="194" spans="2:65" s="1" customFormat="1" ht="11.25">
      <c r="B194" s="33"/>
      <c r="D194" s="145" t="s">
        <v>153</v>
      </c>
      <c r="F194" s="146" t="s">
        <v>285</v>
      </c>
      <c r="I194" s="143"/>
      <c r="L194" s="33"/>
      <c r="M194" s="144"/>
      <c r="T194" s="54"/>
      <c r="AT194" s="18" t="s">
        <v>153</v>
      </c>
      <c r="AU194" s="18" t="s">
        <v>81</v>
      </c>
    </row>
    <row r="195" spans="2:65" s="13" customFormat="1" ht="11.25">
      <c r="B195" s="153"/>
      <c r="D195" s="141" t="s">
        <v>155</v>
      </c>
      <c r="E195" s="154" t="s">
        <v>19</v>
      </c>
      <c r="F195" s="155" t="s">
        <v>286</v>
      </c>
      <c r="H195" s="156">
        <v>0.16500000000000001</v>
      </c>
      <c r="I195" s="157"/>
      <c r="L195" s="153"/>
      <c r="M195" s="158"/>
      <c r="T195" s="159"/>
      <c r="AT195" s="154" t="s">
        <v>155</v>
      </c>
      <c r="AU195" s="154" t="s">
        <v>81</v>
      </c>
      <c r="AV195" s="13" t="s">
        <v>81</v>
      </c>
      <c r="AW195" s="13" t="s">
        <v>32</v>
      </c>
      <c r="AX195" s="13" t="s">
        <v>79</v>
      </c>
      <c r="AY195" s="154" t="s">
        <v>142</v>
      </c>
    </row>
    <row r="196" spans="2:65" s="1" customFormat="1" ht="21.75" customHeight="1">
      <c r="B196" s="33"/>
      <c r="C196" s="128" t="s">
        <v>287</v>
      </c>
      <c r="D196" s="128" t="s">
        <v>144</v>
      </c>
      <c r="E196" s="129" t="s">
        <v>288</v>
      </c>
      <c r="F196" s="130" t="s">
        <v>289</v>
      </c>
      <c r="G196" s="131" t="s">
        <v>216</v>
      </c>
      <c r="H196" s="132">
        <v>0.93899999999999995</v>
      </c>
      <c r="I196" s="133"/>
      <c r="J196" s="134">
        <f>ROUND(I196*H196,2)</f>
        <v>0</v>
      </c>
      <c r="K196" s="130" t="s">
        <v>148</v>
      </c>
      <c r="L196" s="33"/>
      <c r="M196" s="135" t="s">
        <v>19</v>
      </c>
      <c r="N196" s="136" t="s">
        <v>42</v>
      </c>
      <c r="P196" s="137">
        <f>O196*H196</f>
        <v>0</v>
      </c>
      <c r="Q196" s="137">
        <v>1.0606199999999999</v>
      </c>
      <c r="R196" s="137">
        <f>Q196*H196</f>
        <v>0.99592217999999988</v>
      </c>
      <c r="S196" s="137">
        <v>0</v>
      </c>
      <c r="T196" s="138">
        <f>S196*H196</f>
        <v>0</v>
      </c>
      <c r="AR196" s="139" t="s">
        <v>149</v>
      </c>
      <c r="AT196" s="139" t="s">
        <v>144</v>
      </c>
      <c r="AU196" s="139" t="s">
        <v>81</v>
      </c>
      <c r="AY196" s="18" t="s">
        <v>142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8" t="s">
        <v>79</v>
      </c>
      <c r="BK196" s="140">
        <f>ROUND(I196*H196,2)</f>
        <v>0</v>
      </c>
      <c r="BL196" s="18" t="s">
        <v>149</v>
      </c>
      <c r="BM196" s="139" t="s">
        <v>290</v>
      </c>
    </row>
    <row r="197" spans="2:65" s="1" customFormat="1" ht="11.25">
      <c r="B197" s="33"/>
      <c r="D197" s="141" t="s">
        <v>151</v>
      </c>
      <c r="F197" s="142" t="s">
        <v>291</v>
      </c>
      <c r="I197" s="143"/>
      <c r="L197" s="33"/>
      <c r="M197" s="144"/>
      <c r="T197" s="54"/>
      <c r="AT197" s="18" t="s">
        <v>151</v>
      </c>
      <c r="AU197" s="18" t="s">
        <v>81</v>
      </c>
    </row>
    <row r="198" spans="2:65" s="1" customFormat="1" ht="11.25">
      <c r="B198" s="33"/>
      <c r="D198" s="145" t="s">
        <v>153</v>
      </c>
      <c r="F198" s="146" t="s">
        <v>292</v>
      </c>
      <c r="I198" s="143"/>
      <c r="L198" s="33"/>
      <c r="M198" s="144"/>
      <c r="T198" s="54"/>
      <c r="AT198" s="18" t="s">
        <v>153</v>
      </c>
      <c r="AU198" s="18" t="s">
        <v>81</v>
      </c>
    </row>
    <row r="199" spans="2:65" s="13" customFormat="1" ht="11.25">
      <c r="B199" s="153"/>
      <c r="D199" s="141" t="s">
        <v>155</v>
      </c>
      <c r="E199" s="154" t="s">
        <v>19</v>
      </c>
      <c r="F199" s="155" t="s">
        <v>293</v>
      </c>
      <c r="H199" s="156">
        <v>0.93899999999999995</v>
      </c>
      <c r="I199" s="157"/>
      <c r="L199" s="153"/>
      <c r="M199" s="158"/>
      <c r="T199" s="159"/>
      <c r="AT199" s="154" t="s">
        <v>155</v>
      </c>
      <c r="AU199" s="154" t="s">
        <v>81</v>
      </c>
      <c r="AV199" s="13" t="s">
        <v>81</v>
      </c>
      <c r="AW199" s="13" t="s">
        <v>32</v>
      </c>
      <c r="AX199" s="13" t="s">
        <v>79</v>
      </c>
      <c r="AY199" s="154" t="s">
        <v>142</v>
      </c>
    </row>
    <row r="200" spans="2:65" s="1" customFormat="1" ht="24.2" customHeight="1">
      <c r="B200" s="33"/>
      <c r="C200" s="128" t="s">
        <v>294</v>
      </c>
      <c r="D200" s="128" t="s">
        <v>144</v>
      </c>
      <c r="E200" s="129" t="s">
        <v>295</v>
      </c>
      <c r="F200" s="130" t="s">
        <v>296</v>
      </c>
      <c r="G200" s="131" t="s">
        <v>160</v>
      </c>
      <c r="H200" s="132">
        <v>16.707999999999998</v>
      </c>
      <c r="I200" s="133"/>
      <c r="J200" s="134">
        <f>ROUND(I200*H200,2)</f>
        <v>0</v>
      </c>
      <c r="K200" s="130" t="s">
        <v>148</v>
      </c>
      <c r="L200" s="33"/>
      <c r="M200" s="135" t="s">
        <v>19</v>
      </c>
      <c r="N200" s="136" t="s">
        <v>42</v>
      </c>
      <c r="P200" s="137">
        <f>O200*H200</f>
        <v>0</v>
      </c>
      <c r="Q200" s="137">
        <v>2.5018699999999998</v>
      </c>
      <c r="R200" s="137">
        <f>Q200*H200</f>
        <v>41.801243959999994</v>
      </c>
      <c r="S200" s="137">
        <v>0</v>
      </c>
      <c r="T200" s="138">
        <f>S200*H200</f>
        <v>0</v>
      </c>
      <c r="AR200" s="139" t="s">
        <v>149</v>
      </c>
      <c r="AT200" s="139" t="s">
        <v>144</v>
      </c>
      <c r="AU200" s="139" t="s">
        <v>81</v>
      </c>
      <c r="AY200" s="18" t="s">
        <v>142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8" t="s">
        <v>79</v>
      </c>
      <c r="BK200" s="140">
        <f>ROUND(I200*H200,2)</f>
        <v>0</v>
      </c>
      <c r="BL200" s="18" t="s">
        <v>149</v>
      </c>
      <c r="BM200" s="139" t="s">
        <v>297</v>
      </c>
    </row>
    <row r="201" spans="2:65" s="1" customFormat="1" ht="19.5">
      <c r="B201" s="33"/>
      <c r="D201" s="141" t="s">
        <v>151</v>
      </c>
      <c r="F201" s="142" t="s">
        <v>298</v>
      </c>
      <c r="I201" s="143"/>
      <c r="L201" s="33"/>
      <c r="M201" s="144"/>
      <c r="T201" s="54"/>
      <c r="AT201" s="18" t="s">
        <v>151</v>
      </c>
      <c r="AU201" s="18" t="s">
        <v>81</v>
      </c>
    </row>
    <row r="202" spans="2:65" s="1" customFormat="1" ht="11.25">
      <c r="B202" s="33"/>
      <c r="D202" s="145" t="s">
        <v>153</v>
      </c>
      <c r="F202" s="146" t="s">
        <v>299</v>
      </c>
      <c r="I202" s="143"/>
      <c r="L202" s="33"/>
      <c r="M202" s="144"/>
      <c r="T202" s="54"/>
      <c r="AT202" s="18" t="s">
        <v>153</v>
      </c>
      <c r="AU202" s="18" t="s">
        <v>81</v>
      </c>
    </row>
    <row r="203" spans="2:65" s="12" customFormat="1" ht="22.5">
      <c r="B203" s="147"/>
      <c r="D203" s="141" t="s">
        <v>155</v>
      </c>
      <c r="E203" s="148" t="s">
        <v>19</v>
      </c>
      <c r="F203" s="149" t="s">
        <v>265</v>
      </c>
      <c r="H203" s="148" t="s">
        <v>19</v>
      </c>
      <c r="I203" s="150"/>
      <c r="L203" s="147"/>
      <c r="M203" s="151"/>
      <c r="T203" s="152"/>
      <c r="AT203" s="148" t="s">
        <v>155</v>
      </c>
      <c r="AU203" s="148" t="s">
        <v>81</v>
      </c>
      <c r="AV203" s="12" t="s">
        <v>79</v>
      </c>
      <c r="AW203" s="12" t="s">
        <v>32</v>
      </c>
      <c r="AX203" s="12" t="s">
        <v>71</v>
      </c>
      <c r="AY203" s="148" t="s">
        <v>142</v>
      </c>
    </row>
    <row r="204" spans="2:65" s="13" customFormat="1" ht="11.25">
      <c r="B204" s="153"/>
      <c r="D204" s="141" t="s">
        <v>155</v>
      </c>
      <c r="E204" s="154" t="s">
        <v>19</v>
      </c>
      <c r="F204" s="155" t="s">
        <v>300</v>
      </c>
      <c r="H204" s="156">
        <v>16.707999999999998</v>
      </c>
      <c r="I204" s="157"/>
      <c r="L204" s="153"/>
      <c r="M204" s="158"/>
      <c r="T204" s="159"/>
      <c r="AT204" s="154" t="s">
        <v>155</v>
      </c>
      <c r="AU204" s="154" t="s">
        <v>81</v>
      </c>
      <c r="AV204" s="13" t="s">
        <v>81</v>
      </c>
      <c r="AW204" s="13" t="s">
        <v>32</v>
      </c>
      <c r="AX204" s="13" t="s">
        <v>79</v>
      </c>
      <c r="AY204" s="154" t="s">
        <v>142</v>
      </c>
    </row>
    <row r="205" spans="2:65" s="1" customFormat="1" ht="16.5" customHeight="1">
      <c r="B205" s="33"/>
      <c r="C205" s="128" t="s">
        <v>7</v>
      </c>
      <c r="D205" s="128" t="s">
        <v>144</v>
      </c>
      <c r="E205" s="129" t="s">
        <v>301</v>
      </c>
      <c r="F205" s="130" t="s">
        <v>302</v>
      </c>
      <c r="G205" s="131" t="s">
        <v>147</v>
      </c>
      <c r="H205" s="132">
        <v>132.52799999999999</v>
      </c>
      <c r="I205" s="133"/>
      <c r="J205" s="134">
        <f>ROUND(I205*H205,2)</f>
        <v>0</v>
      </c>
      <c r="K205" s="130" t="s">
        <v>148</v>
      </c>
      <c r="L205" s="33"/>
      <c r="M205" s="135" t="s">
        <v>19</v>
      </c>
      <c r="N205" s="136" t="s">
        <v>42</v>
      </c>
      <c r="P205" s="137">
        <f>O205*H205</f>
        <v>0</v>
      </c>
      <c r="Q205" s="137">
        <v>2.7499999999999998E-3</v>
      </c>
      <c r="R205" s="137">
        <f>Q205*H205</f>
        <v>0.36445199999999994</v>
      </c>
      <c r="S205" s="137">
        <v>0</v>
      </c>
      <c r="T205" s="138">
        <f>S205*H205</f>
        <v>0</v>
      </c>
      <c r="AR205" s="139" t="s">
        <v>149</v>
      </c>
      <c r="AT205" s="139" t="s">
        <v>144</v>
      </c>
      <c r="AU205" s="139" t="s">
        <v>81</v>
      </c>
      <c r="AY205" s="18" t="s">
        <v>142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8" t="s">
        <v>79</v>
      </c>
      <c r="BK205" s="140">
        <f>ROUND(I205*H205,2)</f>
        <v>0</v>
      </c>
      <c r="BL205" s="18" t="s">
        <v>149</v>
      </c>
      <c r="BM205" s="139" t="s">
        <v>303</v>
      </c>
    </row>
    <row r="206" spans="2:65" s="1" customFormat="1" ht="11.25">
      <c r="B206" s="33"/>
      <c r="D206" s="141" t="s">
        <v>151</v>
      </c>
      <c r="F206" s="142" t="s">
        <v>304</v>
      </c>
      <c r="I206" s="143"/>
      <c r="L206" s="33"/>
      <c r="M206" s="144"/>
      <c r="T206" s="54"/>
      <c r="AT206" s="18" t="s">
        <v>151</v>
      </c>
      <c r="AU206" s="18" t="s">
        <v>81</v>
      </c>
    </row>
    <row r="207" spans="2:65" s="1" customFormat="1" ht="11.25">
      <c r="B207" s="33"/>
      <c r="D207" s="145" t="s">
        <v>153</v>
      </c>
      <c r="F207" s="146" t="s">
        <v>305</v>
      </c>
      <c r="I207" s="143"/>
      <c r="L207" s="33"/>
      <c r="M207" s="144"/>
      <c r="T207" s="54"/>
      <c r="AT207" s="18" t="s">
        <v>153</v>
      </c>
      <c r="AU207" s="18" t="s">
        <v>81</v>
      </c>
    </row>
    <row r="208" spans="2:65" s="13" customFormat="1" ht="11.25">
      <c r="B208" s="153"/>
      <c r="D208" s="141" t="s">
        <v>155</v>
      </c>
      <c r="E208" s="154" t="s">
        <v>19</v>
      </c>
      <c r="F208" s="155" t="s">
        <v>306</v>
      </c>
      <c r="H208" s="156">
        <v>132.52799999999999</v>
      </c>
      <c r="I208" s="157"/>
      <c r="L208" s="153"/>
      <c r="M208" s="158"/>
      <c r="T208" s="159"/>
      <c r="AT208" s="154" t="s">
        <v>155</v>
      </c>
      <c r="AU208" s="154" t="s">
        <v>81</v>
      </c>
      <c r="AV208" s="13" t="s">
        <v>81</v>
      </c>
      <c r="AW208" s="13" t="s">
        <v>32</v>
      </c>
      <c r="AX208" s="13" t="s">
        <v>79</v>
      </c>
      <c r="AY208" s="154" t="s">
        <v>142</v>
      </c>
    </row>
    <row r="209" spans="2:65" s="1" customFormat="1" ht="21.75" customHeight="1">
      <c r="B209" s="33"/>
      <c r="C209" s="128" t="s">
        <v>307</v>
      </c>
      <c r="D209" s="128" t="s">
        <v>144</v>
      </c>
      <c r="E209" s="129" t="s">
        <v>308</v>
      </c>
      <c r="F209" s="130" t="s">
        <v>309</v>
      </c>
      <c r="G209" s="131" t="s">
        <v>147</v>
      </c>
      <c r="H209" s="132">
        <v>132.52799999999999</v>
      </c>
      <c r="I209" s="133"/>
      <c r="J209" s="134">
        <f>ROUND(I209*H209,2)</f>
        <v>0</v>
      </c>
      <c r="K209" s="130" t="s">
        <v>148</v>
      </c>
      <c r="L209" s="33"/>
      <c r="M209" s="135" t="s">
        <v>19</v>
      </c>
      <c r="N209" s="136" t="s">
        <v>42</v>
      </c>
      <c r="P209" s="137">
        <f>O209*H209</f>
        <v>0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AR209" s="139" t="s">
        <v>149</v>
      </c>
      <c r="AT209" s="139" t="s">
        <v>144</v>
      </c>
      <c r="AU209" s="139" t="s">
        <v>81</v>
      </c>
      <c r="AY209" s="18" t="s">
        <v>142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8" t="s">
        <v>79</v>
      </c>
      <c r="BK209" s="140">
        <f>ROUND(I209*H209,2)</f>
        <v>0</v>
      </c>
      <c r="BL209" s="18" t="s">
        <v>149</v>
      </c>
      <c r="BM209" s="139" t="s">
        <v>310</v>
      </c>
    </row>
    <row r="210" spans="2:65" s="1" customFormat="1" ht="19.5">
      <c r="B210" s="33"/>
      <c r="D210" s="141" t="s">
        <v>151</v>
      </c>
      <c r="F210" s="142" t="s">
        <v>311</v>
      </c>
      <c r="I210" s="143"/>
      <c r="L210" s="33"/>
      <c r="M210" s="144"/>
      <c r="T210" s="54"/>
      <c r="AT210" s="18" t="s">
        <v>151</v>
      </c>
      <c r="AU210" s="18" t="s">
        <v>81</v>
      </c>
    </row>
    <row r="211" spans="2:65" s="1" customFormat="1" ht="11.25">
      <c r="B211" s="33"/>
      <c r="D211" s="145" t="s">
        <v>153</v>
      </c>
      <c r="F211" s="146" t="s">
        <v>312</v>
      </c>
      <c r="I211" s="143"/>
      <c r="L211" s="33"/>
      <c r="M211" s="144"/>
      <c r="T211" s="54"/>
      <c r="AT211" s="18" t="s">
        <v>153</v>
      </c>
      <c r="AU211" s="18" t="s">
        <v>81</v>
      </c>
    </row>
    <row r="212" spans="2:65" s="1" customFormat="1" ht="24.2" customHeight="1">
      <c r="B212" s="33"/>
      <c r="C212" s="128" t="s">
        <v>313</v>
      </c>
      <c r="D212" s="128" t="s">
        <v>144</v>
      </c>
      <c r="E212" s="129" t="s">
        <v>314</v>
      </c>
      <c r="F212" s="130" t="s">
        <v>315</v>
      </c>
      <c r="G212" s="131" t="s">
        <v>216</v>
      </c>
      <c r="H212" s="132">
        <v>2.2559999999999998</v>
      </c>
      <c r="I212" s="133"/>
      <c r="J212" s="134">
        <f>ROUND(I212*H212,2)</f>
        <v>0</v>
      </c>
      <c r="K212" s="130" t="s">
        <v>148</v>
      </c>
      <c r="L212" s="33"/>
      <c r="M212" s="135" t="s">
        <v>19</v>
      </c>
      <c r="N212" s="136" t="s">
        <v>42</v>
      </c>
      <c r="P212" s="137">
        <f>O212*H212</f>
        <v>0</v>
      </c>
      <c r="Q212" s="137">
        <v>1.0593999999999999</v>
      </c>
      <c r="R212" s="137">
        <f>Q212*H212</f>
        <v>2.3900063999999994</v>
      </c>
      <c r="S212" s="137">
        <v>0</v>
      </c>
      <c r="T212" s="138">
        <f>S212*H212</f>
        <v>0</v>
      </c>
      <c r="AR212" s="139" t="s">
        <v>149</v>
      </c>
      <c r="AT212" s="139" t="s">
        <v>144</v>
      </c>
      <c r="AU212" s="139" t="s">
        <v>81</v>
      </c>
      <c r="AY212" s="18" t="s">
        <v>142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8" t="s">
        <v>79</v>
      </c>
      <c r="BK212" s="140">
        <f>ROUND(I212*H212,2)</f>
        <v>0</v>
      </c>
      <c r="BL212" s="18" t="s">
        <v>149</v>
      </c>
      <c r="BM212" s="139" t="s">
        <v>316</v>
      </c>
    </row>
    <row r="213" spans="2:65" s="1" customFormat="1" ht="29.25">
      <c r="B213" s="33"/>
      <c r="D213" s="141" t="s">
        <v>151</v>
      </c>
      <c r="F213" s="142" t="s">
        <v>317</v>
      </c>
      <c r="I213" s="143"/>
      <c r="L213" s="33"/>
      <c r="M213" s="144"/>
      <c r="T213" s="54"/>
      <c r="AT213" s="18" t="s">
        <v>151</v>
      </c>
      <c r="AU213" s="18" t="s">
        <v>81</v>
      </c>
    </row>
    <row r="214" spans="2:65" s="1" customFormat="1" ht="11.25">
      <c r="B214" s="33"/>
      <c r="D214" s="145" t="s">
        <v>153</v>
      </c>
      <c r="F214" s="146" t="s">
        <v>318</v>
      </c>
      <c r="I214" s="143"/>
      <c r="L214" s="33"/>
      <c r="M214" s="144"/>
      <c r="T214" s="54"/>
      <c r="AT214" s="18" t="s">
        <v>153</v>
      </c>
      <c r="AU214" s="18" t="s">
        <v>81</v>
      </c>
    </row>
    <row r="215" spans="2:65" s="13" customFormat="1" ht="11.25">
      <c r="B215" s="153"/>
      <c r="D215" s="141" t="s">
        <v>155</v>
      </c>
      <c r="E215" s="154" t="s">
        <v>19</v>
      </c>
      <c r="F215" s="155" t="s">
        <v>319</v>
      </c>
      <c r="H215" s="156">
        <v>2.089</v>
      </c>
      <c r="I215" s="157"/>
      <c r="L215" s="153"/>
      <c r="M215" s="158"/>
      <c r="T215" s="159"/>
      <c r="AT215" s="154" t="s">
        <v>155</v>
      </c>
      <c r="AU215" s="154" t="s">
        <v>81</v>
      </c>
      <c r="AV215" s="13" t="s">
        <v>81</v>
      </c>
      <c r="AW215" s="13" t="s">
        <v>32</v>
      </c>
      <c r="AX215" s="13" t="s">
        <v>79</v>
      </c>
      <c r="AY215" s="154" t="s">
        <v>142</v>
      </c>
    </row>
    <row r="216" spans="2:65" s="13" customFormat="1" ht="11.25">
      <c r="B216" s="153"/>
      <c r="D216" s="141" t="s">
        <v>155</v>
      </c>
      <c r="F216" s="155" t="s">
        <v>320</v>
      </c>
      <c r="H216" s="156">
        <v>2.2559999999999998</v>
      </c>
      <c r="I216" s="157"/>
      <c r="L216" s="153"/>
      <c r="M216" s="158"/>
      <c r="T216" s="159"/>
      <c r="AT216" s="154" t="s">
        <v>155</v>
      </c>
      <c r="AU216" s="154" t="s">
        <v>81</v>
      </c>
      <c r="AV216" s="13" t="s">
        <v>81</v>
      </c>
      <c r="AW216" s="13" t="s">
        <v>4</v>
      </c>
      <c r="AX216" s="13" t="s">
        <v>79</v>
      </c>
      <c r="AY216" s="154" t="s">
        <v>142</v>
      </c>
    </row>
    <row r="217" spans="2:65" s="11" customFormat="1" ht="22.9" customHeight="1">
      <c r="B217" s="116"/>
      <c r="D217" s="117" t="s">
        <v>70</v>
      </c>
      <c r="E217" s="126" t="s">
        <v>166</v>
      </c>
      <c r="F217" s="126" t="s">
        <v>321</v>
      </c>
      <c r="I217" s="119"/>
      <c r="J217" s="127">
        <f>BK217</f>
        <v>0</v>
      </c>
      <c r="L217" s="116"/>
      <c r="M217" s="121"/>
      <c r="P217" s="122">
        <f>SUM(P218:P241)</f>
        <v>0</v>
      </c>
      <c r="R217" s="122">
        <f>SUM(R218:R241)</f>
        <v>13.048730520000001</v>
      </c>
      <c r="T217" s="123">
        <f>SUM(T218:T241)</f>
        <v>0</v>
      </c>
      <c r="AR217" s="117" t="s">
        <v>79</v>
      </c>
      <c r="AT217" s="124" t="s">
        <v>70</v>
      </c>
      <c r="AU217" s="124" t="s">
        <v>79</v>
      </c>
      <c r="AY217" s="117" t="s">
        <v>142</v>
      </c>
      <c r="BK217" s="125">
        <f>SUM(BK218:BK241)</f>
        <v>0</v>
      </c>
    </row>
    <row r="218" spans="2:65" s="1" customFormat="1" ht="37.9" customHeight="1">
      <c r="B218" s="33"/>
      <c r="C218" s="128" t="s">
        <v>322</v>
      </c>
      <c r="D218" s="128" t="s">
        <v>144</v>
      </c>
      <c r="E218" s="129" t="s">
        <v>323</v>
      </c>
      <c r="F218" s="130" t="s">
        <v>324</v>
      </c>
      <c r="G218" s="131" t="s">
        <v>147</v>
      </c>
      <c r="H218" s="132">
        <v>20.663</v>
      </c>
      <c r="I218" s="133"/>
      <c r="J218" s="134">
        <f>ROUND(I218*H218,2)</f>
        <v>0</v>
      </c>
      <c r="K218" s="130" t="s">
        <v>148</v>
      </c>
      <c r="L218" s="33"/>
      <c r="M218" s="135" t="s">
        <v>19</v>
      </c>
      <c r="N218" s="136" t="s">
        <v>42</v>
      </c>
      <c r="P218" s="137">
        <f>O218*H218</f>
        <v>0</v>
      </c>
      <c r="Q218" s="137">
        <v>0.23097000000000001</v>
      </c>
      <c r="R218" s="137">
        <f>Q218*H218</f>
        <v>4.7725331100000004</v>
      </c>
      <c r="S218" s="137">
        <v>0</v>
      </c>
      <c r="T218" s="138">
        <f>S218*H218</f>
        <v>0</v>
      </c>
      <c r="AR218" s="139" t="s">
        <v>149</v>
      </c>
      <c r="AT218" s="139" t="s">
        <v>144</v>
      </c>
      <c r="AU218" s="139" t="s">
        <v>81</v>
      </c>
      <c r="AY218" s="18" t="s">
        <v>142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8" t="s">
        <v>79</v>
      </c>
      <c r="BK218" s="140">
        <f>ROUND(I218*H218,2)</f>
        <v>0</v>
      </c>
      <c r="BL218" s="18" t="s">
        <v>149</v>
      </c>
      <c r="BM218" s="139" t="s">
        <v>325</v>
      </c>
    </row>
    <row r="219" spans="2:65" s="1" customFormat="1" ht="29.25">
      <c r="B219" s="33"/>
      <c r="D219" s="141" t="s">
        <v>151</v>
      </c>
      <c r="F219" s="142" t="s">
        <v>326</v>
      </c>
      <c r="I219" s="143"/>
      <c r="L219" s="33"/>
      <c r="M219" s="144"/>
      <c r="T219" s="54"/>
      <c r="AT219" s="18" t="s">
        <v>151</v>
      </c>
      <c r="AU219" s="18" t="s">
        <v>81</v>
      </c>
    </row>
    <row r="220" spans="2:65" s="1" customFormat="1" ht="11.25">
      <c r="B220" s="33"/>
      <c r="D220" s="145" t="s">
        <v>153</v>
      </c>
      <c r="F220" s="146" t="s">
        <v>327</v>
      </c>
      <c r="I220" s="143"/>
      <c r="L220" s="33"/>
      <c r="M220" s="144"/>
      <c r="T220" s="54"/>
      <c r="AT220" s="18" t="s">
        <v>153</v>
      </c>
      <c r="AU220" s="18" t="s">
        <v>81</v>
      </c>
    </row>
    <row r="221" spans="2:65" s="12" customFormat="1" ht="22.5">
      <c r="B221" s="147"/>
      <c r="D221" s="141" t="s">
        <v>155</v>
      </c>
      <c r="E221" s="148" t="s">
        <v>19</v>
      </c>
      <c r="F221" s="149" t="s">
        <v>265</v>
      </c>
      <c r="H221" s="148" t="s">
        <v>19</v>
      </c>
      <c r="I221" s="150"/>
      <c r="L221" s="147"/>
      <c r="M221" s="151"/>
      <c r="T221" s="152"/>
      <c r="AT221" s="148" t="s">
        <v>155</v>
      </c>
      <c r="AU221" s="148" t="s">
        <v>81</v>
      </c>
      <c r="AV221" s="12" t="s">
        <v>79</v>
      </c>
      <c r="AW221" s="12" t="s">
        <v>32</v>
      </c>
      <c r="AX221" s="12" t="s">
        <v>71</v>
      </c>
      <c r="AY221" s="148" t="s">
        <v>142</v>
      </c>
    </row>
    <row r="222" spans="2:65" s="13" customFormat="1" ht="11.25">
      <c r="B222" s="153"/>
      <c r="D222" s="141" t="s">
        <v>155</v>
      </c>
      <c r="E222" s="154" t="s">
        <v>19</v>
      </c>
      <c r="F222" s="155" t="s">
        <v>328</v>
      </c>
      <c r="H222" s="156">
        <v>22.713000000000001</v>
      </c>
      <c r="I222" s="157"/>
      <c r="L222" s="153"/>
      <c r="M222" s="158"/>
      <c r="T222" s="159"/>
      <c r="AT222" s="154" t="s">
        <v>155</v>
      </c>
      <c r="AU222" s="154" t="s">
        <v>81</v>
      </c>
      <c r="AV222" s="13" t="s">
        <v>81</v>
      </c>
      <c r="AW222" s="13" t="s">
        <v>32</v>
      </c>
      <c r="AX222" s="13" t="s">
        <v>71</v>
      </c>
      <c r="AY222" s="154" t="s">
        <v>142</v>
      </c>
    </row>
    <row r="223" spans="2:65" s="13" customFormat="1" ht="11.25">
      <c r="B223" s="153"/>
      <c r="D223" s="141" t="s">
        <v>155</v>
      </c>
      <c r="E223" s="154" t="s">
        <v>19</v>
      </c>
      <c r="F223" s="155" t="s">
        <v>329</v>
      </c>
      <c r="H223" s="156">
        <v>-2.0499999999999998</v>
      </c>
      <c r="I223" s="157"/>
      <c r="L223" s="153"/>
      <c r="M223" s="158"/>
      <c r="T223" s="159"/>
      <c r="AT223" s="154" t="s">
        <v>155</v>
      </c>
      <c r="AU223" s="154" t="s">
        <v>81</v>
      </c>
      <c r="AV223" s="13" t="s">
        <v>81</v>
      </c>
      <c r="AW223" s="13" t="s">
        <v>32</v>
      </c>
      <c r="AX223" s="13" t="s">
        <v>71</v>
      </c>
      <c r="AY223" s="154" t="s">
        <v>142</v>
      </c>
    </row>
    <row r="224" spans="2:65" s="14" customFormat="1" ht="11.25">
      <c r="B224" s="160"/>
      <c r="D224" s="141" t="s">
        <v>155</v>
      </c>
      <c r="E224" s="161" t="s">
        <v>19</v>
      </c>
      <c r="F224" s="162" t="s">
        <v>190</v>
      </c>
      <c r="H224" s="163">
        <v>20.663</v>
      </c>
      <c r="I224" s="164"/>
      <c r="L224" s="160"/>
      <c r="M224" s="165"/>
      <c r="T224" s="166"/>
      <c r="AT224" s="161" t="s">
        <v>155</v>
      </c>
      <c r="AU224" s="161" t="s">
        <v>81</v>
      </c>
      <c r="AV224" s="14" t="s">
        <v>149</v>
      </c>
      <c r="AW224" s="14" t="s">
        <v>32</v>
      </c>
      <c r="AX224" s="14" t="s">
        <v>79</v>
      </c>
      <c r="AY224" s="161" t="s">
        <v>142</v>
      </c>
    </row>
    <row r="225" spans="2:65" s="1" customFormat="1" ht="16.5" customHeight="1">
      <c r="B225" s="33"/>
      <c r="C225" s="128" t="s">
        <v>330</v>
      </c>
      <c r="D225" s="128" t="s">
        <v>144</v>
      </c>
      <c r="E225" s="129" t="s">
        <v>331</v>
      </c>
      <c r="F225" s="130" t="s">
        <v>332</v>
      </c>
      <c r="G225" s="131" t="s">
        <v>160</v>
      </c>
      <c r="H225" s="132">
        <v>3.1110000000000002</v>
      </c>
      <c r="I225" s="133"/>
      <c r="J225" s="134">
        <f>ROUND(I225*H225,2)</f>
        <v>0</v>
      </c>
      <c r="K225" s="130" t="s">
        <v>148</v>
      </c>
      <c r="L225" s="33"/>
      <c r="M225" s="135" t="s">
        <v>19</v>
      </c>
      <c r="N225" s="136" t="s">
        <v>42</v>
      </c>
      <c r="P225" s="137">
        <f>O225*H225</f>
        <v>0</v>
      </c>
      <c r="Q225" s="137">
        <v>2.5018799999999999</v>
      </c>
      <c r="R225" s="137">
        <f>Q225*H225</f>
        <v>7.7833486800000005</v>
      </c>
      <c r="S225" s="137">
        <v>0</v>
      </c>
      <c r="T225" s="138">
        <f>S225*H225</f>
        <v>0</v>
      </c>
      <c r="AR225" s="139" t="s">
        <v>149</v>
      </c>
      <c r="AT225" s="139" t="s">
        <v>144</v>
      </c>
      <c r="AU225" s="139" t="s">
        <v>81</v>
      </c>
      <c r="AY225" s="18" t="s">
        <v>142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8" t="s">
        <v>79</v>
      </c>
      <c r="BK225" s="140">
        <f>ROUND(I225*H225,2)</f>
        <v>0</v>
      </c>
      <c r="BL225" s="18" t="s">
        <v>149</v>
      </c>
      <c r="BM225" s="139" t="s">
        <v>333</v>
      </c>
    </row>
    <row r="226" spans="2:65" s="1" customFormat="1" ht="11.25">
      <c r="B226" s="33"/>
      <c r="D226" s="141" t="s">
        <v>151</v>
      </c>
      <c r="F226" s="142" t="s">
        <v>334</v>
      </c>
      <c r="I226" s="143"/>
      <c r="L226" s="33"/>
      <c r="M226" s="144"/>
      <c r="T226" s="54"/>
      <c r="AT226" s="18" t="s">
        <v>151</v>
      </c>
      <c r="AU226" s="18" t="s">
        <v>81</v>
      </c>
    </row>
    <row r="227" spans="2:65" s="1" customFormat="1" ht="11.25">
      <c r="B227" s="33"/>
      <c r="D227" s="145" t="s">
        <v>153</v>
      </c>
      <c r="F227" s="146" t="s">
        <v>335</v>
      </c>
      <c r="I227" s="143"/>
      <c r="L227" s="33"/>
      <c r="M227" s="144"/>
      <c r="T227" s="54"/>
      <c r="AT227" s="18" t="s">
        <v>153</v>
      </c>
      <c r="AU227" s="18" t="s">
        <v>81</v>
      </c>
    </row>
    <row r="228" spans="2:65" s="12" customFormat="1" ht="22.5">
      <c r="B228" s="147"/>
      <c r="D228" s="141" t="s">
        <v>155</v>
      </c>
      <c r="E228" s="148" t="s">
        <v>19</v>
      </c>
      <c r="F228" s="149" t="s">
        <v>265</v>
      </c>
      <c r="H228" s="148" t="s">
        <v>19</v>
      </c>
      <c r="I228" s="150"/>
      <c r="L228" s="147"/>
      <c r="M228" s="151"/>
      <c r="T228" s="152"/>
      <c r="AT228" s="148" t="s">
        <v>155</v>
      </c>
      <c r="AU228" s="148" t="s">
        <v>81</v>
      </c>
      <c r="AV228" s="12" t="s">
        <v>79</v>
      </c>
      <c r="AW228" s="12" t="s">
        <v>32</v>
      </c>
      <c r="AX228" s="12" t="s">
        <v>71</v>
      </c>
      <c r="AY228" s="148" t="s">
        <v>142</v>
      </c>
    </row>
    <row r="229" spans="2:65" s="13" customFormat="1" ht="11.25">
      <c r="B229" s="153"/>
      <c r="D229" s="141" t="s">
        <v>155</v>
      </c>
      <c r="E229" s="154" t="s">
        <v>19</v>
      </c>
      <c r="F229" s="155" t="s">
        <v>336</v>
      </c>
      <c r="H229" s="156">
        <v>3.1110000000000002</v>
      </c>
      <c r="I229" s="157"/>
      <c r="L229" s="153"/>
      <c r="M229" s="158"/>
      <c r="T229" s="159"/>
      <c r="AT229" s="154" t="s">
        <v>155</v>
      </c>
      <c r="AU229" s="154" t="s">
        <v>81</v>
      </c>
      <c r="AV229" s="13" t="s">
        <v>81</v>
      </c>
      <c r="AW229" s="13" t="s">
        <v>32</v>
      </c>
      <c r="AX229" s="13" t="s">
        <v>79</v>
      </c>
      <c r="AY229" s="154" t="s">
        <v>142</v>
      </c>
    </row>
    <row r="230" spans="2:65" s="1" customFormat="1" ht="16.5" customHeight="1">
      <c r="B230" s="33"/>
      <c r="C230" s="128" t="s">
        <v>337</v>
      </c>
      <c r="D230" s="128" t="s">
        <v>144</v>
      </c>
      <c r="E230" s="129" t="s">
        <v>338</v>
      </c>
      <c r="F230" s="130" t="s">
        <v>339</v>
      </c>
      <c r="G230" s="131" t="s">
        <v>147</v>
      </c>
      <c r="H230" s="132">
        <v>31.210999999999999</v>
      </c>
      <c r="I230" s="133"/>
      <c r="J230" s="134">
        <f>ROUND(I230*H230,2)</f>
        <v>0</v>
      </c>
      <c r="K230" s="130" t="s">
        <v>148</v>
      </c>
      <c r="L230" s="33"/>
      <c r="M230" s="135" t="s">
        <v>19</v>
      </c>
      <c r="N230" s="136" t="s">
        <v>42</v>
      </c>
      <c r="P230" s="137">
        <f>O230*H230</f>
        <v>0</v>
      </c>
      <c r="Q230" s="137">
        <v>2.7499999999999998E-3</v>
      </c>
      <c r="R230" s="137">
        <f>Q230*H230</f>
        <v>8.5830249999999997E-2</v>
      </c>
      <c r="S230" s="137">
        <v>0</v>
      </c>
      <c r="T230" s="138">
        <f>S230*H230</f>
        <v>0</v>
      </c>
      <c r="AR230" s="139" t="s">
        <v>149</v>
      </c>
      <c r="AT230" s="139" t="s">
        <v>144</v>
      </c>
      <c r="AU230" s="139" t="s">
        <v>81</v>
      </c>
      <c r="AY230" s="18" t="s">
        <v>142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8" t="s">
        <v>79</v>
      </c>
      <c r="BK230" s="140">
        <f>ROUND(I230*H230,2)</f>
        <v>0</v>
      </c>
      <c r="BL230" s="18" t="s">
        <v>149</v>
      </c>
      <c r="BM230" s="139" t="s">
        <v>340</v>
      </c>
    </row>
    <row r="231" spans="2:65" s="1" customFormat="1" ht="19.5">
      <c r="B231" s="33"/>
      <c r="D231" s="141" t="s">
        <v>151</v>
      </c>
      <c r="F231" s="142" t="s">
        <v>341</v>
      </c>
      <c r="I231" s="143"/>
      <c r="L231" s="33"/>
      <c r="M231" s="144"/>
      <c r="T231" s="54"/>
      <c r="AT231" s="18" t="s">
        <v>151</v>
      </c>
      <c r="AU231" s="18" t="s">
        <v>81</v>
      </c>
    </row>
    <row r="232" spans="2:65" s="1" customFormat="1" ht="11.25">
      <c r="B232" s="33"/>
      <c r="D232" s="145" t="s">
        <v>153</v>
      </c>
      <c r="F232" s="146" t="s">
        <v>342</v>
      </c>
      <c r="I232" s="143"/>
      <c r="L232" s="33"/>
      <c r="M232" s="144"/>
      <c r="T232" s="54"/>
      <c r="AT232" s="18" t="s">
        <v>153</v>
      </c>
      <c r="AU232" s="18" t="s">
        <v>81</v>
      </c>
    </row>
    <row r="233" spans="2:65" s="12" customFormat="1" ht="22.5">
      <c r="B233" s="147"/>
      <c r="D233" s="141" t="s">
        <v>155</v>
      </c>
      <c r="E233" s="148" t="s">
        <v>19</v>
      </c>
      <c r="F233" s="149" t="s">
        <v>265</v>
      </c>
      <c r="H233" s="148" t="s">
        <v>19</v>
      </c>
      <c r="I233" s="150"/>
      <c r="L233" s="147"/>
      <c r="M233" s="151"/>
      <c r="T233" s="152"/>
      <c r="AT233" s="148" t="s">
        <v>155</v>
      </c>
      <c r="AU233" s="148" t="s">
        <v>81</v>
      </c>
      <c r="AV233" s="12" t="s">
        <v>79</v>
      </c>
      <c r="AW233" s="12" t="s">
        <v>32</v>
      </c>
      <c r="AX233" s="12" t="s">
        <v>71</v>
      </c>
      <c r="AY233" s="148" t="s">
        <v>142</v>
      </c>
    </row>
    <row r="234" spans="2:65" s="13" customFormat="1" ht="11.25">
      <c r="B234" s="153"/>
      <c r="D234" s="141" t="s">
        <v>155</v>
      </c>
      <c r="E234" s="154" t="s">
        <v>19</v>
      </c>
      <c r="F234" s="155" t="s">
        <v>343</v>
      </c>
      <c r="H234" s="156">
        <v>31.210999999999999</v>
      </c>
      <c r="I234" s="157"/>
      <c r="L234" s="153"/>
      <c r="M234" s="158"/>
      <c r="T234" s="159"/>
      <c r="AT234" s="154" t="s">
        <v>155</v>
      </c>
      <c r="AU234" s="154" t="s">
        <v>81</v>
      </c>
      <c r="AV234" s="13" t="s">
        <v>81</v>
      </c>
      <c r="AW234" s="13" t="s">
        <v>32</v>
      </c>
      <c r="AX234" s="13" t="s">
        <v>79</v>
      </c>
      <c r="AY234" s="154" t="s">
        <v>142</v>
      </c>
    </row>
    <row r="235" spans="2:65" s="1" customFormat="1" ht="16.5" customHeight="1">
      <c r="B235" s="33"/>
      <c r="C235" s="128" t="s">
        <v>344</v>
      </c>
      <c r="D235" s="128" t="s">
        <v>144</v>
      </c>
      <c r="E235" s="129" t="s">
        <v>345</v>
      </c>
      <c r="F235" s="130" t="s">
        <v>346</v>
      </c>
      <c r="G235" s="131" t="s">
        <v>147</v>
      </c>
      <c r="H235" s="132">
        <v>31.210999999999999</v>
      </c>
      <c r="I235" s="133"/>
      <c r="J235" s="134">
        <f>ROUND(I235*H235,2)</f>
        <v>0</v>
      </c>
      <c r="K235" s="130" t="s">
        <v>148</v>
      </c>
      <c r="L235" s="33"/>
      <c r="M235" s="135" t="s">
        <v>19</v>
      </c>
      <c r="N235" s="136" t="s">
        <v>42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149</v>
      </c>
      <c r="AT235" s="139" t="s">
        <v>144</v>
      </c>
      <c r="AU235" s="139" t="s">
        <v>81</v>
      </c>
      <c r="AY235" s="18" t="s">
        <v>142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8" t="s">
        <v>79</v>
      </c>
      <c r="BK235" s="140">
        <f>ROUND(I235*H235,2)</f>
        <v>0</v>
      </c>
      <c r="BL235" s="18" t="s">
        <v>149</v>
      </c>
      <c r="BM235" s="139" t="s">
        <v>347</v>
      </c>
    </row>
    <row r="236" spans="2:65" s="1" customFormat="1" ht="19.5">
      <c r="B236" s="33"/>
      <c r="D236" s="141" t="s">
        <v>151</v>
      </c>
      <c r="F236" s="142" t="s">
        <v>348</v>
      </c>
      <c r="I236" s="143"/>
      <c r="L236" s="33"/>
      <c r="M236" s="144"/>
      <c r="T236" s="54"/>
      <c r="AT236" s="18" t="s">
        <v>151</v>
      </c>
      <c r="AU236" s="18" t="s">
        <v>81</v>
      </c>
    </row>
    <row r="237" spans="2:65" s="1" customFormat="1" ht="11.25">
      <c r="B237" s="33"/>
      <c r="D237" s="145" t="s">
        <v>153</v>
      </c>
      <c r="F237" s="146" t="s">
        <v>349</v>
      </c>
      <c r="I237" s="143"/>
      <c r="L237" s="33"/>
      <c r="M237" s="144"/>
      <c r="T237" s="54"/>
      <c r="AT237" s="18" t="s">
        <v>153</v>
      </c>
      <c r="AU237" s="18" t="s">
        <v>81</v>
      </c>
    </row>
    <row r="238" spans="2:65" s="1" customFormat="1" ht="16.5" customHeight="1">
      <c r="B238" s="33"/>
      <c r="C238" s="128" t="s">
        <v>350</v>
      </c>
      <c r="D238" s="128" t="s">
        <v>144</v>
      </c>
      <c r="E238" s="129" t="s">
        <v>351</v>
      </c>
      <c r="F238" s="130" t="s">
        <v>352</v>
      </c>
      <c r="G238" s="131" t="s">
        <v>216</v>
      </c>
      <c r="H238" s="132">
        <v>0.38900000000000001</v>
      </c>
      <c r="I238" s="133"/>
      <c r="J238" s="134">
        <f>ROUND(I238*H238,2)</f>
        <v>0</v>
      </c>
      <c r="K238" s="130" t="s">
        <v>148</v>
      </c>
      <c r="L238" s="33"/>
      <c r="M238" s="135" t="s">
        <v>19</v>
      </c>
      <c r="N238" s="136" t="s">
        <v>42</v>
      </c>
      <c r="P238" s="137">
        <f>O238*H238</f>
        <v>0</v>
      </c>
      <c r="Q238" s="137">
        <v>1.0463199999999999</v>
      </c>
      <c r="R238" s="137">
        <f>Q238*H238</f>
        <v>0.40701847999999996</v>
      </c>
      <c r="S238" s="137">
        <v>0</v>
      </c>
      <c r="T238" s="138">
        <f>S238*H238</f>
        <v>0</v>
      </c>
      <c r="AR238" s="139" t="s">
        <v>149</v>
      </c>
      <c r="AT238" s="139" t="s">
        <v>144</v>
      </c>
      <c r="AU238" s="139" t="s">
        <v>81</v>
      </c>
      <c r="AY238" s="18" t="s">
        <v>142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8" t="s">
        <v>79</v>
      </c>
      <c r="BK238" s="140">
        <f>ROUND(I238*H238,2)</f>
        <v>0</v>
      </c>
      <c r="BL238" s="18" t="s">
        <v>149</v>
      </c>
      <c r="BM238" s="139" t="s">
        <v>353</v>
      </c>
    </row>
    <row r="239" spans="2:65" s="1" customFormat="1" ht="19.5">
      <c r="B239" s="33"/>
      <c r="D239" s="141" t="s">
        <v>151</v>
      </c>
      <c r="F239" s="142" t="s">
        <v>354</v>
      </c>
      <c r="I239" s="143"/>
      <c r="L239" s="33"/>
      <c r="M239" s="144"/>
      <c r="T239" s="54"/>
      <c r="AT239" s="18" t="s">
        <v>151</v>
      </c>
      <c r="AU239" s="18" t="s">
        <v>81</v>
      </c>
    </row>
    <row r="240" spans="2:65" s="1" customFormat="1" ht="11.25">
      <c r="B240" s="33"/>
      <c r="D240" s="145" t="s">
        <v>153</v>
      </c>
      <c r="F240" s="146" t="s">
        <v>355</v>
      </c>
      <c r="I240" s="143"/>
      <c r="L240" s="33"/>
      <c r="M240" s="144"/>
      <c r="T240" s="54"/>
      <c r="AT240" s="18" t="s">
        <v>153</v>
      </c>
      <c r="AU240" s="18" t="s">
        <v>81</v>
      </c>
    </row>
    <row r="241" spans="2:65" s="13" customFormat="1" ht="11.25">
      <c r="B241" s="153"/>
      <c r="D241" s="141" t="s">
        <v>155</v>
      </c>
      <c r="E241" s="154" t="s">
        <v>19</v>
      </c>
      <c r="F241" s="155" t="s">
        <v>356</v>
      </c>
      <c r="H241" s="156">
        <v>0.38900000000000001</v>
      </c>
      <c r="I241" s="157"/>
      <c r="L241" s="153"/>
      <c r="M241" s="158"/>
      <c r="T241" s="159"/>
      <c r="AT241" s="154" t="s">
        <v>155</v>
      </c>
      <c r="AU241" s="154" t="s">
        <v>81</v>
      </c>
      <c r="AV241" s="13" t="s">
        <v>81</v>
      </c>
      <c r="AW241" s="13" t="s">
        <v>32</v>
      </c>
      <c r="AX241" s="13" t="s">
        <v>79</v>
      </c>
      <c r="AY241" s="154" t="s">
        <v>142</v>
      </c>
    </row>
    <row r="242" spans="2:65" s="11" customFormat="1" ht="22.9" customHeight="1">
      <c r="B242" s="116"/>
      <c r="D242" s="117" t="s">
        <v>70</v>
      </c>
      <c r="E242" s="126" t="s">
        <v>149</v>
      </c>
      <c r="F242" s="126" t="s">
        <v>357</v>
      </c>
      <c r="I242" s="119"/>
      <c r="J242" s="127">
        <f>BK242</f>
        <v>0</v>
      </c>
      <c r="L242" s="116"/>
      <c r="M242" s="121"/>
      <c r="P242" s="122">
        <f>SUM(P243:P287)</f>
        <v>0</v>
      </c>
      <c r="R242" s="122">
        <f>SUM(R243:R287)</f>
        <v>24.036397040000001</v>
      </c>
      <c r="T242" s="123">
        <f>SUM(T243:T287)</f>
        <v>0</v>
      </c>
      <c r="AR242" s="117" t="s">
        <v>79</v>
      </c>
      <c r="AT242" s="124" t="s">
        <v>70</v>
      </c>
      <c r="AU242" s="124" t="s">
        <v>79</v>
      </c>
      <c r="AY242" s="117" t="s">
        <v>142</v>
      </c>
      <c r="BK242" s="125">
        <f>SUM(BK243:BK287)</f>
        <v>0</v>
      </c>
    </row>
    <row r="243" spans="2:65" s="1" customFormat="1" ht="16.5" customHeight="1">
      <c r="B243" s="33"/>
      <c r="C243" s="128" t="s">
        <v>358</v>
      </c>
      <c r="D243" s="128" t="s">
        <v>144</v>
      </c>
      <c r="E243" s="129" t="s">
        <v>359</v>
      </c>
      <c r="F243" s="130" t="s">
        <v>360</v>
      </c>
      <c r="G243" s="131" t="s">
        <v>160</v>
      </c>
      <c r="H243" s="132">
        <v>7.8289999999999997</v>
      </c>
      <c r="I243" s="133"/>
      <c r="J243" s="134">
        <f>ROUND(I243*H243,2)</f>
        <v>0</v>
      </c>
      <c r="K243" s="130" t="s">
        <v>148</v>
      </c>
      <c r="L243" s="33"/>
      <c r="M243" s="135" t="s">
        <v>19</v>
      </c>
      <c r="N243" s="136" t="s">
        <v>42</v>
      </c>
      <c r="P243" s="137">
        <f>O243*H243</f>
        <v>0</v>
      </c>
      <c r="Q243" s="137">
        <v>2.5020099999999998</v>
      </c>
      <c r="R243" s="137">
        <f>Q243*H243</f>
        <v>19.588236289999998</v>
      </c>
      <c r="S243" s="137">
        <v>0</v>
      </c>
      <c r="T243" s="138">
        <f>S243*H243</f>
        <v>0</v>
      </c>
      <c r="AR243" s="139" t="s">
        <v>149</v>
      </c>
      <c r="AT243" s="139" t="s">
        <v>144</v>
      </c>
      <c r="AU243" s="139" t="s">
        <v>81</v>
      </c>
      <c r="AY243" s="18" t="s">
        <v>142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8" t="s">
        <v>79</v>
      </c>
      <c r="BK243" s="140">
        <f>ROUND(I243*H243,2)</f>
        <v>0</v>
      </c>
      <c r="BL243" s="18" t="s">
        <v>149</v>
      </c>
      <c r="BM243" s="139" t="s">
        <v>361</v>
      </c>
    </row>
    <row r="244" spans="2:65" s="1" customFormat="1" ht="29.25">
      <c r="B244" s="33"/>
      <c r="D244" s="141" t="s">
        <v>151</v>
      </c>
      <c r="F244" s="142" t="s">
        <v>362</v>
      </c>
      <c r="I244" s="143"/>
      <c r="L244" s="33"/>
      <c r="M244" s="144"/>
      <c r="T244" s="54"/>
      <c r="AT244" s="18" t="s">
        <v>151</v>
      </c>
      <c r="AU244" s="18" t="s">
        <v>81</v>
      </c>
    </row>
    <row r="245" spans="2:65" s="1" customFormat="1" ht="11.25">
      <c r="B245" s="33"/>
      <c r="D245" s="145" t="s">
        <v>153</v>
      </c>
      <c r="F245" s="146" t="s">
        <v>363</v>
      </c>
      <c r="I245" s="143"/>
      <c r="L245" s="33"/>
      <c r="M245" s="144"/>
      <c r="T245" s="54"/>
      <c r="AT245" s="18" t="s">
        <v>153</v>
      </c>
      <c r="AU245" s="18" t="s">
        <v>81</v>
      </c>
    </row>
    <row r="246" spans="2:65" s="12" customFormat="1" ht="22.5">
      <c r="B246" s="147"/>
      <c r="D246" s="141" t="s">
        <v>155</v>
      </c>
      <c r="E246" s="148" t="s">
        <v>19</v>
      </c>
      <c r="F246" s="149" t="s">
        <v>265</v>
      </c>
      <c r="H246" s="148" t="s">
        <v>19</v>
      </c>
      <c r="I246" s="150"/>
      <c r="L246" s="147"/>
      <c r="M246" s="151"/>
      <c r="T246" s="152"/>
      <c r="AT246" s="148" t="s">
        <v>155</v>
      </c>
      <c r="AU246" s="148" t="s">
        <v>81</v>
      </c>
      <c r="AV246" s="12" t="s">
        <v>79</v>
      </c>
      <c r="AW246" s="12" t="s">
        <v>32</v>
      </c>
      <c r="AX246" s="12" t="s">
        <v>71</v>
      </c>
      <c r="AY246" s="148" t="s">
        <v>142</v>
      </c>
    </row>
    <row r="247" spans="2:65" s="13" customFormat="1" ht="11.25">
      <c r="B247" s="153"/>
      <c r="D247" s="141" t="s">
        <v>155</v>
      </c>
      <c r="E247" s="154" t="s">
        <v>19</v>
      </c>
      <c r="F247" s="155" t="s">
        <v>364</v>
      </c>
      <c r="H247" s="156">
        <v>7.8289999999999997</v>
      </c>
      <c r="I247" s="157"/>
      <c r="L247" s="153"/>
      <c r="M247" s="158"/>
      <c r="T247" s="159"/>
      <c r="AT247" s="154" t="s">
        <v>155</v>
      </c>
      <c r="AU247" s="154" t="s">
        <v>81</v>
      </c>
      <c r="AV247" s="13" t="s">
        <v>81</v>
      </c>
      <c r="AW247" s="13" t="s">
        <v>32</v>
      </c>
      <c r="AX247" s="13" t="s">
        <v>79</v>
      </c>
      <c r="AY247" s="154" t="s">
        <v>142</v>
      </c>
    </row>
    <row r="248" spans="2:65" s="1" customFormat="1" ht="24.2" customHeight="1">
      <c r="B248" s="33"/>
      <c r="C248" s="128" t="s">
        <v>365</v>
      </c>
      <c r="D248" s="128" t="s">
        <v>144</v>
      </c>
      <c r="E248" s="129" t="s">
        <v>366</v>
      </c>
      <c r="F248" s="130" t="s">
        <v>367</v>
      </c>
      <c r="G248" s="131" t="s">
        <v>147</v>
      </c>
      <c r="H248" s="132">
        <v>29.298999999999999</v>
      </c>
      <c r="I248" s="133"/>
      <c r="J248" s="134">
        <f>ROUND(I248*H248,2)</f>
        <v>0</v>
      </c>
      <c r="K248" s="130" t="s">
        <v>148</v>
      </c>
      <c r="L248" s="33"/>
      <c r="M248" s="135" t="s">
        <v>19</v>
      </c>
      <c r="N248" s="136" t="s">
        <v>42</v>
      </c>
      <c r="P248" s="137">
        <f>O248*H248</f>
        <v>0</v>
      </c>
      <c r="Q248" s="137">
        <v>5.5199999999999997E-3</v>
      </c>
      <c r="R248" s="137">
        <f>Q248*H248</f>
        <v>0.16173047999999998</v>
      </c>
      <c r="S248" s="137">
        <v>0</v>
      </c>
      <c r="T248" s="138">
        <f>S248*H248</f>
        <v>0</v>
      </c>
      <c r="AR248" s="139" t="s">
        <v>149</v>
      </c>
      <c r="AT248" s="139" t="s">
        <v>144</v>
      </c>
      <c r="AU248" s="139" t="s">
        <v>81</v>
      </c>
      <c r="AY248" s="18" t="s">
        <v>142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8" t="s">
        <v>79</v>
      </c>
      <c r="BK248" s="140">
        <f>ROUND(I248*H248,2)</f>
        <v>0</v>
      </c>
      <c r="BL248" s="18" t="s">
        <v>149</v>
      </c>
      <c r="BM248" s="139" t="s">
        <v>368</v>
      </c>
    </row>
    <row r="249" spans="2:65" s="1" customFormat="1" ht="19.5">
      <c r="B249" s="33"/>
      <c r="D249" s="141" t="s">
        <v>151</v>
      </c>
      <c r="F249" s="142" t="s">
        <v>369</v>
      </c>
      <c r="I249" s="143"/>
      <c r="L249" s="33"/>
      <c r="M249" s="144"/>
      <c r="T249" s="54"/>
      <c r="AT249" s="18" t="s">
        <v>151</v>
      </c>
      <c r="AU249" s="18" t="s">
        <v>81</v>
      </c>
    </row>
    <row r="250" spans="2:65" s="1" customFormat="1" ht="11.25">
      <c r="B250" s="33"/>
      <c r="D250" s="145" t="s">
        <v>153</v>
      </c>
      <c r="F250" s="146" t="s">
        <v>370</v>
      </c>
      <c r="I250" s="143"/>
      <c r="L250" s="33"/>
      <c r="M250" s="144"/>
      <c r="T250" s="54"/>
      <c r="AT250" s="18" t="s">
        <v>153</v>
      </c>
      <c r="AU250" s="18" t="s">
        <v>81</v>
      </c>
    </row>
    <row r="251" spans="2:65" s="12" customFormat="1" ht="22.5">
      <c r="B251" s="147"/>
      <c r="D251" s="141" t="s">
        <v>155</v>
      </c>
      <c r="E251" s="148" t="s">
        <v>19</v>
      </c>
      <c r="F251" s="149" t="s">
        <v>265</v>
      </c>
      <c r="H251" s="148" t="s">
        <v>19</v>
      </c>
      <c r="I251" s="150"/>
      <c r="L251" s="147"/>
      <c r="M251" s="151"/>
      <c r="T251" s="152"/>
      <c r="AT251" s="148" t="s">
        <v>155</v>
      </c>
      <c r="AU251" s="148" t="s">
        <v>81</v>
      </c>
      <c r="AV251" s="12" t="s">
        <v>79</v>
      </c>
      <c r="AW251" s="12" t="s">
        <v>32</v>
      </c>
      <c r="AX251" s="12" t="s">
        <v>71</v>
      </c>
      <c r="AY251" s="148" t="s">
        <v>142</v>
      </c>
    </row>
    <row r="252" spans="2:65" s="13" customFormat="1" ht="11.25">
      <c r="B252" s="153"/>
      <c r="D252" s="141" t="s">
        <v>155</v>
      </c>
      <c r="E252" s="154" t="s">
        <v>19</v>
      </c>
      <c r="F252" s="155" t="s">
        <v>371</v>
      </c>
      <c r="H252" s="156">
        <v>26.097999999999999</v>
      </c>
      <c r="I252" s="157"/>
      <c r="L252" s="153"/>
      <c r="M252" s="158"/>
      <c r="T252" s="159"/>
      <c r="AT252" s="154" t="s">
        <v>155</v>
      </c>
      <c r="AU252" s="154" t="s">
        <v>81</v>
      </c>
      <c r="AV252" s="13" t="s">
        <v>81</v>
      </c>
      <c r="AW252" s="13" t="s">
        <v>32</v>
      </c>
      <c r="AX252" s="13" t="s">
        <v>71</v>
      </c>
      <c r="AY252" s="154" t="s">
        <v>142</v>
      </c>
    </row>
    <row r="253" spans="2:65" s="13" customFormat="1" ht="11.25">
      <c r="B253" s="153"/>
      <c r="D253" s="141" t="s">
        <v>155</v>
      </c>
      <c r="E253" s="154" t="s">
        <v>19</v>
      </c>
      <c r="F253" s="155" t="s">
        <v>372</v>
      </c>
      <c r="H253" s="156">
        <v>3.2010000000000001</v>
      </c>
      <c r="I253" s="157"/>
      <c r="L253" s="153"/>
      <c r="M253" s="158"/>
      <c r="T253" s="159"/>
      <c r="AT253" s="154" t="s">
        <v>155</v>
      </c>
      <c r="AU253" s="154" t="s">
        <v>81</v>
      </c>
      <c r="AV253" s="13" t="s">
        <v>81</v>
      </c>
      <c r="AW253" s="13" t="s">
        <v>32</v>
      </c>
      <c r="AX253" s="13" t="s">
        <v>71</v>
      </c>
      <c r="AY253" s="154" t="s">
        <v>142</v>
      </c>
    </row>
    <row r="254" spans="2:65" s="14" customFormat="1" ht="11.25">
      <c r="B254" s="160"/>
      <c r="D254" s="141" t="s">
        <v>155</v>
      </c>
      <c r="E254" s="161" t="s">
        <v>19</v>
      </c>
      <c r="F254" s="162" t="s">
        <v>190</v>
      </c>
      <c r="H254" s="163">
        <v>29.298999999999999</v>
      </c>
      <c r="I254" s="164"/>
      <c r="L254" s="160"/>
      <c r="M254" s="165"/>
      <c r="T254" s="166"/>
      <c r="AT254" s="161" t="s">
        <v>155</v>
      </c>
      <c r="AU254" s="161" t="s">
        <v>81</v>
      </c>
      <c r="AV254" s="14" t="s">
        <v>149</v>
      </c>
      <c r="AW254" s="14" t="s">
        <v>32</v>
      </c>
      <c r="AX254" s="14" t="s">
        <v>79</v>
      </c>
      <c r="AY254" s="161" t="s">
        <v>142</v>
      </c>
    </row>
    <row r="255" spans="2:65" s="1" customFormat="1" ht="24.2" customHeight="1">
      <c r="B255" s="33"/>
      <c r="C255" s="128" t="s">
        <v>373</v>
      </c>
      <c r="D255" s="128" t="s">
        <v>144</v>
      </c>
      <c r="E255" s="129" t="s">
        <v>374</v>
      </c>
      <c r="F255" s="130" t="s">
        <v>375</v>
      </c>
      <c r="G255" s="131" t="s">
        <v>147</v>
      </c>
      <c r="H255" s="132">
        <v>29.298999999999999</v>
      </c>
      <c r="I255" s="133"/>
      <c r="J255" s="134">
        <f>ROUND(I255*H255,2)</f>
        <v>0</v>
      </c>
      <c r="K255" s="130" t="s">
        <v>148</v>
      </c>
      <c r="L255" s="33"/>
      <c r="M255" s="135" t="s">
        <v>19</v>
      </c>
      <c r="N255" s="136" t="s">
        <v>42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149</v>
      </c>
      <c r="AT255" s="139" t="s">
        <v>144</v>
      </c>
      <c r="AU255" s="139" t="s">
        <v>81</v>
      </c>
      <c r="AY255" s="18" t="s">
        <v>142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8" t="s">
        <v>79</v>
      </c>
      <c r="BK255" s="140">
        <f>ROUND(I255*H255,2)</f>
        <v>0</v>
      </c>
      <c r="BL255" s="18" t="s">
        <v>149</v>
      </c>
      <c r="BM255" s="139" t="s">
        <v>376</v>
      </c>
    </row>
    <row r="256" spans="2:65" s="1" customFormat="1" ht="19.5">
      <c r="B256" s="33"/>
      <c r="D256" s="141" t="s">
        <v>151</v>
      </c>
      <c r="F256" s="142" t="s">
        <v>377</v>
      </c>
      <c r="I256" s="143"/>
      <c r="L256" s="33"/>
      <c r="M256" s="144"/>
      <c r="T256" s="54"/>
      <c r="AT256" s="18" t="s">
        <v>151</v>
      </c>
      <c r="AU256" s="18" t="s">
        <v>81</v>
      </c>
    </row>
    <row r="257" spans="2:65" s="1" customFormat="1" ht="11.25">
      <c r="B257" s="33"/>
      <c r="D257" s="145" t="s">
        <v>153</v>
      </c>
      <c r="F257" s="146" t="s">
        <v>378</v>
      </c>
      <c r="I257" s="143"/>
      <c r="L257" s="33"/>
      <c r="M257" s="144"/>
      <c r="T257" s="54"/>
      <c r="AT257" s="18" t="s">
        <v>153</v>
      </c>
      <c r="AU257" s="18" t="s">
        <v>81</v>
      </c>
    </row>
    <row r="258" spans="2:65" s="1" customFormat="1" ht="24.2" customHeight="1">
      <c r="B258" s="33"/>
      <c r="C258" s="128" t="s">
        <v>379</v>
      </c>
      <c r="D258" s="128" t="s">
        <v>144</v>
      </c>
      <c r="E258" s="129" t="s">
        <v>380</v>
      </c>
      <c r="F258" s="130" t="s">
        <v>381</v>
      </c>
      <c r="G258" s="131" t="s">
        <v>147</v>
      </c>
      <c r="H258" s="132">
        <v>26.097999999999999</v>
      </c>
      <c r="I258" s="133"/>
      <c r="J258" s="134">
        <f>ROUND(I258*H258,2)</f>
        <v>0</v>
      </c>
      <c r="K258" s="130" t="s">
        <v>148</v>
      </c>
      <c r="L258" s="33"/>
      <c r="M258" s="135" t="s">
        <v>19</v>
      </c>
      <c r="N258" s="136" t="s">
        <v>42</v>
      </c>
      <c r="P258" s="137">
        <f>O258*H258</f>
        <v>0</v>
      </c>
      <c r="Q258" s="137">
        <v>1E-3</v>
      </c>
      <c r="R258" s="137">
        <f>Q258*H258</f>
        <v>2.6098E-2</v>
      </c>
      <c r="S258" s="137">
        <v>0</v>
      </c>
      <c r="T258" s="138">
        <f>S258*H258</f>
        <v>0</v>
      </c>
      <c r="AR258" s="139" t="s">
        <v>149</v>
      </c>
      <c r="AT258" s="139" t="s">
        <v>144</v>
      </c>
      <c r="AU258" s="139" t="s">
        <v>81</v>
      </c>
      <c r="AY258" s="18" t="s">
        <v>142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8" t="s">
        <v>79</v>
      </c>
      <c r="BK258" s="140">
        <f>ROUND(I258*H258,2)</f>
        <v>0</v>
      </c>
      <c r="BL258" s="18" t="s">
        <v>149</v>
      </c>
      <c r="BM258" s="139" t="s">
        <v>382</v>
      </c>
    </row>
    <row r="259" spans="2:65" s="1" customFormat="1" ht="19.5">
      <c r="B259" s="33"/>
      <c r="D259" s="141" t="s">
        <v>151</v>
      </c>
      <c r="F259" s="142" t="s">
        <v>383</v>
      </c>
      <c r="I259" s="143"/>
      <c r="L259" s="33"/>
      <c r="M259" s="144"/>
      <c r="T259" s="54"/>
      <c r="AT259" s="18" t="s">
        <v>151</v>
      </c>
      <c r="AU259" s="18" t="s">
        <v>81</v>
      </c>
    </row>
    <row r="260" spans="2:65" s="1" customFormat="1" ht="11.25">
      <c r="B260" s="33"/>
      <c r="D260" s="145" t="s">
        <v>153</v>
      </c>
      <c r="F260" s="146" t="s">
        <v>384</v>
      </c>
      <c r="I260" s="143"/>
      <c r="L260" s="33"/>
      <c r="M260" s="144"/>
      <c r="T260" s="54"/>
      <c r="AT260" s="18" t="s">
        <v>153</v>
      </c>
      <c r="AU260" s="18" t="s">
        <v>81</v>
      </c>
    </row>
    <row r="261" spans="2:65" s="12" customFormat="1" ht="22.5">
      <c r="B261" s="147"/>
      <c r="D261" s="141" t="s">
        <v>155</v>
      </c>
      <c r="E261" s="148" t="s">
        <v>19</v>
      </c>
      <c r="F261" s="149" t="s">
        <v>265</v>
      </c>
      <c r="H261" s="148" t="s">
        <v>19</v>
      </c>
      <c r="I261" s="150"/>
      <c r="L261" s="147"/>
      <c r="M261" s="151"/>
      <c r="T261" s="152"/>
      <c r="AT261" s="148" t="s">
        <v>155</v>
      </c>
      <c r="AU261" s="148" t="s">
        <v>81</v>
      </c>
      <c r="AV261" s="12" t="s">
        <v>79</v>
      </c>
      <c r="AW261" s="12" t="s">
        <v>32</v>
      </c>
      <c r="AX261" s="12" t="s">
        <v>71</v>
      </c>
      <c r="AY261" s="148" t="s">
        <v>142</v>
      </c>
    </row>
    <row r="262" spans="2:65" s="13" customFormat="1" ht="11.25">
      <c r="B262" s="153"/>
      <c r="D262" s="141" t="s">
        <v>155</v>
      </c>
      <c r="E262" s="154" t="s">
        <v>19</v>
      </c>
      <c r="F262" s="155" t="s">
        <v>371</v>
      </c>
      <c r="H262" s="156">
        <v>26.097999999999999</v>
      </c>
      <c r="I262" s="157"/>
      <c r="L262" s="153"/>
      <c r="M262" s="158"/>
      <c r="T262" s="159"/>
      <c r="AT262" s="154" t="s">
        <v>155</v>
      </c>
      <c r="AU262" s="154" t="s">
        <v>81</v>
      </c>
      <c r="AV262" s="13" t="s">
        <v>81</v>
      </c>
      <c r="AW262" s="13" t="s">
        <v>32</v>
      </c>
      <c r="AX262" s="13" t="s">
        <v>79</v>
      </c>
      <c r="AY262" s="154" t="s">
        <v>142</v>
      </c>
    </row>
    <row r="263" spans="2:65" s="1" customFormat="1" ht="24.2" customHeight="1">
      <c r="B263" s="33"/>
      <c r="C263" s="128" t="s">
        <v>385</v>
      </c>
      <c r="D263" s="128" t="s">
        <v>144</v>
      </c>
      <c r="E263" s="129" t="s">
        <v>386</v>
      </c>
      <c r="F263" s="130" t="s">
        <v>387</v>
      </c>
      <c r="G263" s="131" t="s">
        <v>147</v>
      </c>
      <c r="H263" s="132">
        <v>26.097999999999999</v>
      </c>
      <c r="I263" s="133"/>
      <c r="J263" s="134">
        <f>ROUND(I263*H263,2)</f>
        <v>0</v>
      </c>
      <c r="K263" s="130" t="s">
        <v>148</v>
      </c>
      <c r="L263" s="33"/>
      <c r="M263" s="135" t="s">
        <v>19</v>
      </c>
      <c r="N263" s="136" t="s">
        <v>42</v>
      </c>
      <c r="P263" s="137">
        <f>O263*H263</f>
        <v>0</v>
      </c>
      <c r="Q263" s="137">
        <v>0</v>
      </c>
      <c r="R263" s="137">
        <f>Q263*H263</f>
        <v>0</v>
      </c>
      <c r="S263" s="137">
        <v>0</v>
      </c>
      <c r="T263" s="138">
        <f>S263*H263</f>
        <v>0</v>
      </c>
      <c r="AR263" s="139" t="s">
        <v>149</v>
      </c>
      <c r="AT263" s="139" t="s">
        <v>144</v>
      </c>
      <c r="AU263" s="139" t="s">
        <v>81</v>
      </c>
      <c r="AY263" s="18" t="s">
        <v>142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8" t="s">
        <v>79</v>
      </c>
      <c r="BK263" s="140">
        <f>ROUND(I263*H263,2)</f>
        <v>0</v>
      </c>
      <c r="BL263" s="18" t="s">
        <v>149</v>
      </c>
      <c r="BM263" s="139" t="s">
        <v>388</v>
      </c>
    </row>
    <row r="264" spans="2:65" s="1" customFormat="1" ht="19.5">
      <c r="B264" s="33"/>
      <c r="D264" s="141" t="s">
        <v>151</v>
      </c>
      <c r="F264" s="142" t="s">
        <v>389</v>
      </c>
      <c r="I264" s="143"/>
      <c r="L264" s="33"/>
      <c r="M264" s="144"/>
      <c r="T264" s="54"/>
      <c r="AT264" s="18" t="s">
        <v>151</v>
      </c>
      <c r="AU264" s="18" t="s">
        <v>81</v>
      </c>
    </row>
    <row r="265" spans="2:65" s="1" customFormat="1" ht="11.25">
      <c r="B265" s="33"/>
      <c r="D265" s="145" t="s">
        <v>153</v>
      </c>
      <c r="F265" s="146" t="s">
        <v>390</v>
      </c>
      <c r="I265" s="143"/>
      <c r="L265" s="33"/>
      <c r="M265" s="144"/>
      <c r="T265" s="54"/>
      <c r="AT265" s="18" t="s">
        <v>153</v>
      </c>
      <c r="AU265" s="18" t="s">
        <v>81</v>
      </c>
    </row>
    <row r="266" spans="2:65" s="1" customFormat="1" ht="16.5" customHeight="1">
      <c r="B266" s="33"/>
      <c r="C266" s="128" t="s">
        <v>391</v>
      </c>
      <c r="D266" s="128" t="s">
        <v>144</v>
      </c>
      <c r="E266" s="129" t="s">
        <v>392</v>
      </c>
      <c r="F266" s="130" t="s">
        <v>393</v>
      </c>
      <c r="G266" s="131" t="s">
        <v>216</v>
      </c>
      <c r="H266" s="132">
        <v>1.1739999999999999</v>
      </c>
      <c r="I266" s="133"/>
      <c r="J266" s="134">
        <f>ROUND(I266*H266,2)</f>
        <v>0</v>
      </c>
      <c r="K266" s="130" t="s">
        <v>148</v>
      </c>
      <c r="L266" s="33"/>
      <c r="M266" s="135" t="s">
        <v>19</v>
      </c>
      <c r="N266" s="136" t="s">
        <v>42</v>
      </c>
      <c r="P266" s="137">
        <f>O266*H266</f>
        <v>0</v>
      </c>
      <c r="Q266" s="137">
        <v>1.05555</v>
      </c>
      <c r="R266" s="137">
        <f>Q266*H266</f>
        <v>1.2392156999999999</v>
      </c>
      <c r="S266" s="137">
        <v>0</v>
      </c>
      <c r="T266" s="138">
        <f>S266*H266</f>
        <v>0</v>
      </c>
      <c r="AR266" s="139" t="s">
        <v>149</v>
      </c>
      <c r="AT266" s="139" t="s">
        <v>144</v>
      </c>
      <c r="AU266" s="139" t="s">
        <v>81</v>
      </c>
      <c r="AY266" s="18" t="s">
        <v>142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8" t="s">
        <v>79</v>
      </c>
      <c r="BK266" s="140">
        <f>ROUND(I266*H266,2)</f>
        <v>0</v>
      </c>
      <c r="BL266" s="18" t="s">
        <v>149</v>
      </c>
      <c r="BM266" s="139" t="s">
        <v>394</v>
      </c>
    </row>
    <row r="267" spans="2:65" s="1" customFormat="1" ht="48.75">
      <c r="B267" s="33"/>
      <c r="D267" s="141" t="s">
        <v>151</v>
      </c>
      <c r="F267" s="142" t="s">
        <v>395</v>
      </c>
      <c r="I267" s="143"/>
      <c r="L267" s="33"/>
      <c r="M267" s="144"/>
      <c r="T267" s="54"/>
      <c r="AT267" s="18" t="s">
        <v>151</v>
      </c>
      <c r="AU267" s="18" t="s">
        <v>81</v>
      </c>
    </row>
    <row r="268" spans="2:65" s="1" customFormat="1" ht="11.25">
      <c r="B268" s="33"/>
      <c r="D268" s="145" t="s">
        <v>153</v>
      </c>
      <c r="F268" s="146" t="s">
        <v>396</v>
      </c>
      <c r="I268" s="143"/>
      <c r="L268" s="33"/>
      <c r="M268" s="144"/>
      <c r="T268" s="54"/>
      <c r="AT268" s="18" t="s">
        <v>153</v>
      </c>
      <c r="AU268" s="18" t="s">
        <v>81</v>
      </c>
    </row>
    <row r="269" spans="2:65" s="13" customFormat="1" ht="11.25">
      <c r="B269" s="153"/>
      <c r="D269" s="141" t="s">
        <v>155</v>
      </c>
      <c r="E269" s="154" t="s">
        <v>19</v>
      </c>
      <c r="F269" s="155" t="s">
        <v>397</v>
      </c>
      <c r="H269" s="156">
        <v>1.1739999999999999</v>
      </c>
      <c r="I269" s="157"/>
      <c r="L269" s="153"/>
      <c r="M269" s="158"/>
      <c r="T269" s="159"/>
      <c r="AT269" s="154" t="s">
        <v>155</v>
      </c>
      <c r="AU269" s="154" t="s">
        <v>81</v>
      </c>
      <c r="AV269" s="13" t="s">
        <v>81</v>
      </c>
      <c r="AW269" s="13" t="s">
        <v>32</v>
      </c>
      <c r="AX269" s="13" t="s">
        <v>79</v>
      </c>
      <c r="AY269" s="154" t="s">
        <v>142</v>
      </c>
    </row>
    <row r="270" spans="2:65" s="1" customFormat="1" ht="16.5" customHeight="1">
      <c r="B270" s="33"/>
      <c r="C270" s="128" t="s">
        <v>398</v>
      </c>
      <c r="D270" s="128" t="s">
        <v>144</v>
      </c>
      <c r="E270" s="129" t="s">
        <v>399</v>
      </c>
      <c r="F270" s="130" t="s">
        <v>400</v>
      </c>
      <c r="G270" s="131" t="s">
        <v>160</v>
      </c>
      <c r="H270" s="132">
        <v>1.0880000000000001</v>
      </c>
      <c r="I270" s="133"/>
      <c r="J270" s="134">
        <f>ROUND(I270*H270,2)</f>
        <v>0</v>
      </c>
      <c r="K270" s="130" t="s">
        <v>148</v>
      </c>
      <c r="L270" s="33"/>
      <c r="M270" s="135" t="s">
        <v>19</v>
      </c>
      <c r="N270" s="136" t="s">
        <v>42</v>
      </c>
      <c r="P270" s="137">
        <f>O270*H270</f>
        <v>0</v>
      </c>
      <c r="Q270" s="137">
        <v>2.5019800000000001</v>
      </c>
      <c r="R270" s="137">
        <f>Q270*H270</f>
        <v>2.7221542400000005</v>
      </c>
      <c r="S270" s="137">
        <v>0</v>
      </c>
      <c r="T270" s="138">
        <f>S270*H270</f>
        <v>0</v>
      </c>
      <c r="AR270" s="139" t="s">
        <v>149</v>
      </c>
      <c r="AT270" s="139" t="s">
        <v>144</v>
      </c>
      <c r="AU270" s="139" t="s">
        <v>81</v>
      </c>
      <c r="AY270" s="18" t="s">
        <v>142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8" t="s">
        <v>79</v>
      </c>
      <c r="BK270" s="140">
        <f>ROUND(I270*H270,2)</f>
        <v>0</v>
      </c>
      <c r="BL270" s="18" t="s">
        <v>149</v>
      </c>
      <c r="BM270" s="139" t="s">
        <v>401</v>
      </c>
    </row>
    <row r="271" spans="2:65" s="1" customFormat="1" ht="19.5">
      <c r="B271" s="33"/>
      <c r="D271" s="141" t="s">
        <v>151</v>
      </c>
      <c r="F271" s="142" t="s">
        <v>402</v>
      </c>
      <c r="I271" s="143"/>
      <c r="L271" s="33"/>
      <c r="M271" s="144"/>
      <c r="T271" s="54"/>
      <c r="AT271" s="18" t="s">
        <v>151</v>
      </c>
      <c r="AU271" s="18" t="s">
        <v>81</v>
      </c>
    </row>
    <row r="272" spans="2:65" s="1" customFormat="1" ht="11.25">
      <c r="B272" s="33"/>
      <c r="D272" s="145" t="s">
        <v>153</v>
      </c>
      <c r="F272" s="146" t="s">
        <v>403</v>
      </c>
      <c r="I272" s="143"/>
      <c r="L272" s="33"/>
      <c r="M272" s="144"/>
      <c r="T272" s="54"/>
      <c r="AT272" s="18" t="s">
        <v>153</v>
      </c>
      <c r="AU272" s="18" t="s">
        <v>81</v>
      </c>
    </row>
    <row r="273" spans="2:65" s="12" customFormat="1" ht="22.5">
      <c r="B273" s="147"/>
      <c r="D273" s="141" t="s">
        <v>155</v>
      </c>
      <c r="E273" s="148" t="s">
        <v>19</v>
      </c>
      <c r="F273" s="149" t="s">
        <v>404</v>
      </c>
      <c r="H273" s="148" t="s">
        <v>19</v>
      </c>
      <c r="I273" s="150"/>
      <c r="L273" s="147"/>
      <c r="M273" s="151"/>
      <c r="T273" s="152"/>
      <c r="AT273" s="148" t="s">
        <v>155</v>
      </c>
      <c r="AU273" s="148" t="s">
        <v>81</v>
      </c>
      <c r="AV273" s="12" t="s">
        <v>79</v>
      </c>
      <c r="AW273" s="12" t="s">
        <v>32</v>
      </c>
      <c r="AX273" s="12" t="s">
        <v>71</v>
      </c>
      <c r="AY273" s="148" t="s">
        <v>142</v>
      </c>
    </row>
    <row r="274" spans="2:65" s="13" customFormat="1" ht="11.25">
      <c r="B274" s="153"/>
      <c r="D274" s="141" t="s">
        <v>155</v>
      </c>
      <c r="E274" s="154" t="s">
        <v>19</v>
      </c>
      <c r="F274" s="155" t="s">
        <v>405</v>
      </c>
      <c r="H274" s="156">
        <v>1.0880000000000001</v>
      </c>
      <c r="I274" s="157"/>
      <c r="L274" s="153"/>
      <c r="M274" s="158"/>
      <c r="T274" s="159"/>
      <c r="AT274" s="154" t="s">
        <v>155</v>
      </c>
      <c r="AU274" s="154" t="s">
        <v>81</v>
      </c>
      <c r="AV274" s="13" t="s">
        <v>81</v>
      </c>
      <c r="AW274" s="13" t="s">
        <v>32</v>
      </c>
      <c r="AX274" s="13" t="s">
        <v>79</v>
      </c>
      <c r="AY274" s="154" t="s">
        <v>142</v>
      </c>
    </row>
    <row r="275" spans="2:65" s="1" customFormat="1" ht="16.5" customHeight="1">
      <c r="B275" s="33"/>
      <c r="C275" s="128" t="s">
        <v>406</v>
      </c>
      <c r="D275" s="128" t="s">
        <v>144</v>
      </c>
      <c r="E275" s="129" t="s">
        <v>407</v>
      </c>
      <c r="F275" s="130" t="s">
        <v>408</v>
      </c>
      <c r="G275" s="131" t="s">
        <v>147</v>
      </c>
      <c r="H275" s="132">
        <v>11.4</v>
      </c>
      <c r="I275" s="133"/>
      <c r="J275" s="134">
        <f>ROUND(I275*H275,2)</f>
        <v>0</v>
      </c>
      <c r="K275" s="130" t="s">
        <v>148</v>
      </c>
      <c r="L275" s="33"/>
      <c r="M275" s="135" t="s">
        <v>19</v>
      </c>
      <c r="N275" s="136" t="s">
        <v>42</v>
      </c>
      <c r="P275" s="137">
        <f>O275*H275</f>
        <v>0</v>
      </c>
      <c r="Q275" s="137">
        <v>1.1169999999999999E-2</v>
      </c>
      <c r="R275" s="137">
        <f>Q275*H275</f>
        <v>0.12733800000000001</v>
      </c>
      <c r="S275" s="137">
        <v>0</v>
      </c>
      <c r="T275" s="138">
        <f>S275*H275</f>
        <v>0</v>
      </c>
      <c r="AR275" s="139" t="s">
        <v>149</v>
      </c>
      <c r="AT275" s="139" t="s">
        <v>144</v>
      </c>
      <c r="AU275" s="139" t="s">
        <v>81</v>
      </c>
      <c r="AY275" s="18" t="s">
        <v>142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8" t="s">
        <v>79</v>
      </c>
      <c r="BK275" s="140">
        <f>ROUND(I275*H275,2)</f>
        <v>0</v>
      </c>
      <c r="BL275" s="18" t="s">
        <v>149</v>
      </c>
      <c r="BM275" s="139" t="s">
        <v>409</v>
      </c>
    </row>
    <row r="276" spans="2:65" s="1" customFormat="1" ht="11.25">
      <c r="B276" s="33"/>
      <c r="D276" s="141" t="s">
        <v>151</v>
      </c>
      <c r="F276" s="142" t="s">
        <v>410</v>
      </c>
      <c r="I276" s="143"/>
      <c r="L276" s="33"/>
      <c r="M276" s="144"/>
      <c r="T276" s="54"/>
      <c r="AT276" s="18" t="s">
        <v>151</v>
      </c>
      <c r="AU276" s="18" t="s">
        <v>81</v>
      </c>
    </row>
    <row r="277" spans="2:65" s="1" customFormat="1" ht="11.25">
      <c r="B277" s="33"/>
      <c r="D277" s="145" t="s">
        <v>153</v>
      </c>
      <c r="F277" s="146" t="s">
        <v>411</v>
      </c>
      <c r="I277" s="143"/>
      <c r="L277" s="33"/>
      <c r="M277" s="144"/>
      <c r="T277" s="54"/>
      <c r="AT277" s="18" t="s">
        <v>153</v>
      </c>
      <c r="AU277" s="18" t="s">
        <v>81</v>
      </c>
    </row>
    <row r="278" spans="2:65" s="12" customFormat="1" ht="22.5">
      <c r="B278" s="147"/>
      <c r="D278" s="141" t="s">
        <v>155</v>
      </c>
      <c r="E278" s="148" t="s">
        <v>19</v>
      </c>
      <c r="F278" s="149" t="s">
        <v>265</v>
      </c>
      <c r="H278" s="148" t="s">
        <v>19</v>
      </c>
      <c r="I278" s="150"/>
      <c r="L278" s="147"/>
      <c r="M278" s="151"/>
      <c r="T278" s="152"/>
      <c r="AT278" s="148" t="s">
        <v>155</v>
      </c>
      <c r="AU278" s="148" t="s">
        <v>81</v>
      </c>
      <c r="AV278" s="12" t="s">
        <v>79</v>
      </c>
      <c r="AW278" s="12" t="s">
        <v>32</v>
      </c>
      <c r="AX278" s="12" t="s">
        <v>71</v>
      </c>
      <c r="AY278" s="148" t="s">
        <v>142</v>
      </c>
    </row>
    <row r="279" spans="2:65" s="12" customFormat="1" ht="22.5">
      <c r="B279" s="147"/>
      <c r="D279" s="141" t="s">
        <v>155</v>
      </c>
      <c r="E279" s="148" t="s">
        <v>19</v>
      </c>
      <c r="F279" s="149" t="s">
        <v>404</v>
      </c>
      <c r="H279" s="148" t="s">
        <v>19</v>
      </c>
      <c r="I279" s="150"/>
      <c r="L279" s="147"/>
      <c r="M279" s="151"/>
      <c r="T279" s="152"/>
      <c r="AT279" s="148" t="s">
        <v>155</v>
      </c>
      <c r="AU279" s="148" t="s">
        <v>81</v>
      </c>
      <c r="AV279" s="12" t="s">
        <v>79</v>
      </c>
      <c r="AW279" s="12" t="s">
        <v>32</v>
      </c>
      <c r="AX279" s="12" t="s">
        <v>71</v>
      </c>
      <c r="AY279" s="148" t="s">
        <v>142</v>
      </c>
    </row>
    <row r="280" spans="2:65" s="13" customFormat="1" ht="11.25">
      <c r="B280" s="153"/>
      <c r="D280" s="141" t="s">
        <v>155</v>
      </c>
      <c r="E280" s="154" t="s">
        <v>19</v>
      </c>
      <c r="F280" s="155" t="s">
        <v>412</v>
      </c>
      <c r="H280" s="156">
        <v>11.4</v>
      </c>
      <c r="I280" s="157"/>
      <c r="L280" s="153"/>
      <c r="M280" s="158"/>
      <c r="T280" s="159"/>
      <c r="AT280" s="154" t="s">
        <v>155</v>
      </c>
      <c r="AU280" s="154" t="s">
        <v>81</v>
      </c>
      <c r="AV280" s="13" t="s">
        <v>81</v>
      </c>
      <c r="AW280" s="13" t="s">
        <v>32</v>
      </c>
      <c r="AX280" s="13" t="s">
        <v>79</v>
      </c>
      <c r="AY280" s="154" t="s">
        <v>142</v>
      </c>
    </row>
    <row r="281" spans="2:65" s="1" customFormat="1" ht="16.5" customHeight="1">
      <c r="B281" s="33"/>
      <c r="C281" s="128" t="s">
        <v>413</v>
      </c>
      <c r="D281" s="128" t="s">
        <v>144</v>
      </c>
      <c r="E281" s="129" t="s">
        <v>414</v>
      </c>
      <c r="F281" s="130" t="s">
        <v>415</v>
      </c>
      <c r="G281" s="131" t="s">
        <v>147</v>
      </c>
      <c r="H281" s="132">
        <v>11.4</v>
      </c>
      <c r="I281" s="133"/>
      <c r="J281" s="134">
        <f>ROUND(I281*H281,2)</f>
        <v>0</v>
      </c>
      <c r="K281" s="130" t="s">
        <v>148</v>
      </c>
      <c r="L281" s="33"/>
      <c r="M281" s="135" t="s">
        <v>19</v>
      </c>
      <c r="N281" s="136" t="s">
        <v>42</v>
      </c>
      <c r="P281" s="137">
        <f>O281*H281</f>
        <v>0</v>
      </c>
      <c r="Q281" s="137">
        <v>0</v>
      </c>
      <c r="R281" s="137">
        <f>Q281*H281</f>
        <v>0</v>
      </c>
      <c r="S281" s="137">
        <v>0</v>
      </c>
      <c r="T281" s="138">
        <f>S281*H281</f>
        <v>0</v>
      </c>
      <c r="AR281" s="139" t="s">
        <v>149</v>
      </c>
      <c r="AT281" s="139" t="s">
        <v>144</v>
      </c>
      <c r="AU281" s="139" t="s">
        <v>81</v>
      </c>
      <c r="AY281" s="18" t="s">
        <v>142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8" t="s">
        <v>79</v>
      </c>
      <c r="BK281" s="140">
        <f>ROUND(I281*H281,2)</f>
        <v>0</v>
      </c>
      <c r="BL281" s="18" t="s">
        <v>149</v>
      </c>
      <c r="BM281" s="139" t="s">
        <v>416</v>
      </c>
    </row>
    <row r="282" spans="2:65" s="1" customFormat="1" ht="11.25">
      <c r="B282" s="33"/>
      <c r="D282" s="141" t="s">
        <v>151</v>
      </c>
      <c r="F282" s="142" t="s">
        <v>417</v>
      </c>
      <c r="I282" s="143"/>
      <c r="L282" s="33"/>
      <c r="M282" s="144"/>
      <c r="T282" s="54"/>
      <c r="AT282" s="18" t="s">
        <v>151</v>
      </c>
      <c r="AU282" s="18" t="s">
        <v>81</v>
      </c>
    </row>
    <row r="283" spans="2:65" s="1" customFormat="1" ht="11.25">
      <c r="B283" s="33"/>
      <c r="D283" s="145" t="s">
        <v>153</v>
      </c>
      <c r="F283" s="146" t="s">
        <v>418</v>
      </c>
      <c r="I283" s="143"/>
      <c r="L283" s="33"/>
      <c r="M283" s="144"/>
      <c r="T283" s="54"/>
      <c r="AT283" s="18" t="s">
        <v>153</v>
      </c>
      <c r="AU283" s="18" t="s">
        <v>81</v>
      </c>
    </row>
    <row r="284" spans="2:65" s="1" customFormat="1" ht="24.2" customHeight="1">
      <c r="B284" s="33"/>
      <c r="C284" s="128" t="s">
        <v>419</v>
      </c>
      <c r="D284" s="128" t="s">
        <v>144</v>
      </c>
      <c r="E284" s="129" t="s">
        <v>420</v>
      </c>
      <c r="F284" s="130" t="s">
        <v>421</v>
      </c>
      <c r="G284" s="131" t="s">
        <v>216</v>
      </c>
      <c r="H284" s="132">
        <v>0.16300000000000001</v>
      </c>
      <c r="I284" s="133"/>
      <c r="J284" s="134">
        <f>ROUND(I284*H284,2)</f>
        <v>0</v>
      </c>
      <c r="K284" s="130" t="s">
        <v>148</v>
      </c>
      <c r="L284" s="33"/>
      <c r="M284" s="135" t="s">
        <v>19</v>
      </c>
      <c r="N284" s="136" t="s">
        <v>42</v>
      </c>
      <c r="P284" s="137">
        <f>O284*H284</f>
        <v>0</v>
      </c>
      <c r="Q284" s="137">
        <v>1.05291</v>
      </c>
      <c r="R284" s="137">
        <f>Q284*H284</f>
        <v>0.17162433000000002</v>
      </c>
      <c r="S284" s="137">
        <v>0</v>
      </c>
      <c r="T284" s="138">
        <f>S284*H284</f>
        <v>0</v>
      </c>
      <c r="AR284" s="139" t="s">
        <v>149</v>
      </c>
      <c r="AT284" s="139" t="s">
        <v>144</v>
      </c>
      <c r="AU284" s="139" t="s">
        <v>81</v>
      </c>
      <c r="AY284" s="18" t="s">
        <v>142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8" t="s">
        <v>79</v>
      </c>
      <c r="BK284" s="140">
        <f>ROUND(I284*H284,2)</f>
        <v>0</v>
      </c>
      <c r="BL284" s="18" t="s">
        <v>149</v>
      </c>
      <c r="BM284" s="139" t="s">
        <v>422</v>
      </c>
    </row>
    <row r="285" spans="2:65" s="1" customFormat="1" ht="19.5">
      <c r="B285" s="33"/>
      <c r="D285" s="141" t="s">
        <v>151</v>
      </c>
      <c r="F285" s="142" t="s">
        <v>423</v>
      </c>
      <c r="I285" s="143"/>
      <c r="L285" s="33"/>
      <c r="M285" s="144"/>
      <c r="T285" s="54"/>
      <c r="AT285" s="18" t="s">
        <v>151</v>
      </c>
      <c r="AU285" s="18" t="s">
        <v>81</v>
      </c>
    </row>
    <row r="286" spans="2:65" s="1" customFormat="1" ht="11.25">
      <c r="B286" s="33"/>
      <c r="D286" s="145" t="s">
        <v>153</v>
      </c>
      <c r="F286" s="146" t="s">
        <v>424</v>
      </c>
      <c r="I286" s="143"/>
      <c r="L286" s="33"/>
      <c r="M286" s="144"/>
      <c r="T286" s="54"/>
      <c r="AT286" s="18" t="s">
        <v>153</v>
      </c>
      <c r="AU286" s="18" t="s">
        <v>81</v>
      </c>
    </row>
    <row r="287" spans="2:65" s="13" customFormat="1" ht="11.25">
      <c r="B287" s="153"/>
      <c r="D287" s="141" t="s">
        <v>155</v>
      </c>
      <c r="E287" s="154" t="s">
        <v>19</v>
      </c>
      <c r="F287" s="155" t="s">
        <v>425</v>
      </c>
      <c r="H287" s="156">
        <v>0.16300000000000001</v>
      </c>
      <c r="I287" s="157"/>
      <c r="L287" s="153"/>
      <c r="M287" s="158"/>
      <c r="T287" s="159"/>
      <c r="AT287" s="154" t="s">
        <v>155</v>
      </c>
      <c r="AU287" s="154" t="s">
        <v>81</v>
      </c>
      <c r="AV287" s="13" t="s">
        <v>81</v>
      </c>
      <c r="AW287" s="13" t="s">
        <v>32</v>
      </c>
      <c r="AX287" s="13" t="s">
        <v>79</v>
      </c>
      <c r="AY287" s="154" t="s">
        <v>142</v>
      </c>
    </row>
    <row r="288" spans="2:65" s="11" customFormat="1" ht="22.9" customHeight="1">
      <c r="B288" s="116"/>
      <c r="D288" s="117" t="s">
        <v>70</v>
      </c>
      <c r="E288" s="126" t="s">
        <v>191</v>
      </c>
      <c r="F288" s="126" t="s">
        <v>426</v>
      </c>
      <c r="I288" s="119"/>
      <c r="J288" s="127">
        <f>BK288</f>
        <v>0</v>
      </c>
      <c r="L288" s="116"/>
      <c r="M288" s="121"/>
      <c r="P288" s="122">
        <f>SUM(P289:P379)</f>
        <v>0</v>
      </c>
      <c r="R288" s="122">
        <f>SUM(R289:R379)</f>
        <v>8.9834840600000003</v>
      </c>
      <c r="T288" s="123">
        <f>SUM(T289:T379)</f>
        <v>0</v>
      </c>
      <c r="AR288" s="117" t="s">
        <v>79</v>
      </c>
      <c r="AT288" s="124" t="s">
        <v>70</v>
      </c>
      <c r="AU288" s="124" t="s">
        <v>79</v>
      </c>
      <c r="AY288" s="117" t="s">
        <v>142</v>
      </c>
      <c r="BK288" s="125">
        <f>SUM(BK289:BK379)</f>
        <v>0</v>
      </c>
    </row>
    <row r="289" spans="2:65" s="1" customFormat="1" ht="24.2" customHeight="1">
      <c r="B289" s="33"/>
      <c r="C289" s="128" t="s">
        <v>427</v>
      </c>
      <c r="D289" s="128" t="s">
        <v>144</v>
      </c>
      <c r="E289" s="129" t="s">
        <v>428</v>
      </c>
      <c r="F289" s="130" t="s">
        <v>429</v>
      </c>
      <c r="G289" s="131" t="s">
        <v>147</v>
      </c>
      <c r="H289" s="132">
        <v>23.309000000000001</v>
      </c>
      <c r="I289" s="133"/>
      <c r="J289" s="134">
        <f>ROUND(I289*H289,2)</f>
        <v>0</v>
      </c>
      <c r="K289" s="130" t="s">
        <v>148</v>
      </c>
      <c r="L289" s="33"/>
      <c r="M289" s="135" t="s">
        <v>19</v>
      </c>
      <c r="N289" s="136" t="s">
        <v>42</v>
      </c>
      <c r="P289" s="137">
        <f>O289*H289</f>
        <v>0</v>
      </c>
      <c r="Q289" s="137">
        <v>1.8380000000000001E-2</v>
      </c>
      <c r="R289" s="137">
        <f>Q289*H289</f>
        <v>0.42841942000000005</v>
      </c>
      <c r="S289" s="137">
        <v>0</v>
      </c>
      <c r="T289" s="138">
        <f>S289*H289</f>
        <v>0</v>
      </c>
      <c r="AR289" s="139" t="s">
        <v>149</v>
      </c>
      <c r="AT289" s="139" t="s">
        <v>144</v>
      </c>
      <c r="AU289" s="139" t="s">
        <v>81</v>
      </c>
      <c r="AY289" s="18" t="s">
        <v>142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8" t="s">
        <v>79</v>
      </c>
      <c r="BK289" s="140">
        <f>ROUND(I289*H289,2)</f>
        <v>0</v>
      </c>
      <c r="BL289" s="18" t="s">
        <v>149</v>
      </c>
      <c r="BM289" s="139" t="s">
        <v>430</v>
      </c>
    </row>
    <row r="290" spans="2:65" s="1" customFormat="1" ht="39">
      <c r="B290" s="33"/>
      <c r="D290" s="141" t="s">
        <v>151</v>
      </c>
      <c r="F290" s="142" t="s">
        <v>431</v>
      </c>
      <c r="I290" s="143"/>
      <c r="L290" s="33"/>
      <c r="M290" s="144"/>
      <c r="T290" s="54"/>
      <c r="AT290" s="18" t="s">
        <v>151</v>
      </c>
      <c r="AU290" s="18" t="s">
        <v>81</v>
      </c>
    </row>
    <row r="291" spans="2:65" s="1" customFormat="1" ht="11.25">
      <c r="B291" s="33"/>
      <c r="D291" s="145" t="s">
        <v>153</v>
      </c>
      <c r="F291" s="146" t="s">
        <v>432</v>
      </c>
      <c r="I291" s="143"/>
      <c r="L291" s="33"/>
      <c r="M291" s="144"/>
      <c r="T291" s="54"/>
      <c r="AT291" s="18" t="s">
        <v>153</v>
      </c>
      <c r="AU291" s="18" t="s">
        <v>81</v>
      </c>
    </row>
    <row r="292" spans="2:65" s="12" customFormat="1" ht="22.5">
      <c r="B292" s="147"/>
      <c r="D292" s="141" t="s">
        <v>155</v>
      </c>
      <c r="E292" s="148" t="s">
        <v>19</v>
      </c>
      <c r="F292" s="149" t="s">
        <v>265</v>
      </c>
      <c r="H292" s="148" t="s">
        <v>19</v>
      </c>
      <c r="I292" s="150"/>
      <c r="L292" s="147"/>
      <c r="M292" s="151"/>
      <c r="T292" s="152"/>
      <c r="AT292" s="148" t="s">
        <v>155</v>
      </c>
      <c r="AU292" s="148" t="s">
        <v>81</v>
      </c>
      <c r="AV292" s="12" t="s">
        <v>79</v>
      </c>
      <c r="AW292" s="12" t="s">
        <v>32</v>
      </c>
      <c r="AX292" s="12" t="s">
        <v>71</v>
      </c>
      <c r="AY292" s="148" t="s">
        <v>142</v>
      </c>
    </row>
    <row r="293" spans="2:65" s="13" customFormat="1" ht="11.25">
      <c r="B293" s="153"/>
      <c r="D293" s="141" t="s">
        <v>155</v>
      </c>
      <c r="E293" s="154" t="s">
        <v>19</v>
      </c>
      <c r="F293" s="155" t="s">
        <v>433</v>
      </c>
      <c r="H293" s="156">
        <v>23.309000000000001</v>
      </c>
      <c r="I293" s="157"/>
      <c r="L293" s="153"/>
      <c r="M293" s="158"/>
      <c r="T293" s="159"/>
      <c r="AT293" s="154" t="s">
        <v>155</v>
      </c>
      <c r="AU293" s="154" t="s">
        <v>81</v>
      </c>
      <c r="AV293" s="13" t="s">
        <v>81</v>
      </c>
      <c r="AW293" s="13" t="s">
        <v>32</v>
      </c>
      <c r="AX293" s="13" t="s">
        <v>79</v>
      </c>
      <c r="AY293" s="154" t="s">
        <v>142</v>
      </c>
    </row>
    <row r="294" spans="2:65" s="1" customFormat="1" ht="24.2" customHeight="1">
      <c r="B294" s="33"/>
      <c r="C294" s="128" t="s">
        <v>434</v>
      </c>
      <c r="D294" s="128" t="s">
        <v>144</v>
      </c>
      <c r="E294" s="129" t="s">
        <v>435</v>
      </c>
      <c r="F294" s="130" t="s">
        <v>436</v>
      </c>
      <c r="G294" s="131" t="s">
        <v>239</v>
      </c>
      <c r="H294" s="132">
        <v>1.25</v>
      </c>
      <c r="I294" s="133"/>
      <c r="J294" s="134">
        <f>ROUND(I294*H294,2)</f>
        <v>0</v>
      </c>
      <c r="K294" s="130" t="s">
        <v>148</v>
      </c>
      <c r="L294" s="33"/>
      <c r="M294" s="135" t="s">
        <v>19</v>
      </c>
      <c r="N294" s="136" t="s">
        <v>42</v>
      </c>
      <c r="P294" s="137">
        <f>O294*H294</f>
        <v>0</v>
      </c>
      <c r="Q294" s="137">
        <v>1.5E-3</v>
      </c>
      <c r="R294" s="137">
        <f>Q294*H294</f>
        <v>1.8749999999999999E-3</v>
      </c>
      <c r="S294" s="137">
        <v>0</v>
      </c>
      <c r="T294" s="138">
        <f>S294*H294</f>
        <v>0</v>
      </c>
      <c r="AR294" s="139" t="s">
        <v>149</v>
      </c>
      <c r="AT294" s="139" t="s">
        <v>144</v>
      </c>
      <c r="AU294" s="139" t="s">
        <v>81</v>
      </c>
      <c r="AY294" s="18" t="s">
        <v>142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8" t="s">
        <v>79</v>
      </c>
      <c r="BK294" s="140">
        <f>ROUND(I294*H294,2)</f>
        <v>0</v>
      </c>
      <c r="BL294" s="18" t="s">
        <v>149</v>
      </c>
      <c r="BM294" s="139" t="s">
        <v>437</v>
      </c>
    </row>
    <row r="295" spans="2:65" s="1" customFormat="1" ht="19.5">
      <c r="B295" s="33"/>
      <c r="D295" s="141" t="s">
        <v>151</v>
      </c>
      <c r="F295" s="142" t="s">
        <v>438</v>
      </c>
      <c r="I295" s="143"/>
      <c r="L295" s="33"/>
      <c r="M295" s="144"/>
      <c r="T295" s="54"/>
      <c r="AT295" s="18" t="s">
        <v>151</v>
      </c>
      <c r="AU295" s="18" t="s">
        <v>81</v>
      </c>
    </row>
    <row r="296" spans="2:65" s="1" customFormat="1" ht="11.25">
      <c r="B296" s="33"/>
      <c r="D296" s="145" t="s">
        <v>153</v>
      </c>
      <c r="F296" s="146" t="s">
        <v>439</v>
      </c>
      <c r="I296" s="143"/>
      <c r="L296" s="33"/>
      <c r="M296" s="144"/>
      <c r="T296" s="54"/>
      <c r="AT296" s="18" t="s">
        <v>153</v>
      </c>
      <c r="AU296" s="18" t="s">
        <v>81</v>
      </c>
    </row>
    <row r="297" spans="2:65" s="13" customFormat="1" ht="11.25">
      <c r="B297" s="153"/>
      <c r="D297" s="141" t="s">
        <v>155</v>
      </c>
      <c r="E297" s="154" t="s">
        <v>19</v>
      </c>
      <c r="F297" s="155" t="s">
        <v>440</v>
      </c>
      <c r="H297" s="156">
        <v>1.25</v>
      </c>
      <c r="I297" s="157"/>
      <c r="L297" s="153"/>
      <c r="M297" s="158"/>
      <c r="T297" s="159"/>
      <c r="AT297" s="154" t="s">
        <v>155</v>
      </c>
      <c r="AU297" s="154" t="s">
        <v>81</v>
      </c>
      <c r="AV297" s="13" t="s">
        <v>81</v>
      </c>
      <c r="AW297" s="13" t="s">
        <v>32</v>
      </c>
      <c r="AX297" s="13" t="s">
        <v>79</v>
      </c>
      <c r="AY297" s="154" t="s">
        <v>142</v>
      </c>
    </row>
    <row r="298" spans="2:65" s="1" customFormat="1" ht="44.25" customHeight="1">
      <c r="B298" s="33"/>
      <c r="C298" s="128" t="s">
        <v>441</v>
      </c>
      <c r="D298" s="128" t="s">
        <v>144</v>
      </c>
      <c r="E298" s="129" t="s">
        <v>442</v>
      </c>
      <c r="F298" s="130" t="s">
        <v>443</v>
      </c>
      <c r="G298" s="131" t="s">
        <v>147</v>
      </c>
      <c r="H298" s="132">
        <v>33.162999999999997</v>
      </c>
      <c r="I298" s="133"/>
      <c r="J298" s="134">
        <f>ROUND(I298*H298,2)</f>
        <v>0</v>
      </c>
      <c r="K298" s="130" t="s">
        <v>148</v>
      </c>
      <c r="L298" s="33"/>
      <c r="M298" s="135" t="s">
        <v>19</v>
      </c>
      <c r="N298" s="136" t="s">
        <v>42</v>
      </c>
      <c r="P298" s="137">
        <f>O298*H298</f>
        <v>0</v>
      </c>
      <c r="Q298" s="137">
        <v>1.1599999999999999E-2</v>
      </c>
      <c r="R298" s="137">
        <f>Q298*H298</f>
        <v>0.38469079999999994</v>
      </c>
      <c r="S298" s="137">
        <v>0</v>
      </c>
      <c r="T298" s="138">
        <f>S298*H298</f>
        <v>0</v>
      </c>
      <c r="AR298" s="139" t="s">
        <v>149</v>
      </c>
      <c r="AT298" s="139" t="s">
        <v>144</v>
      </c>
      <c r="AU298" s="139" t="s">
        <v>81</v>
      </c>
      <c r="AY298" s="18" t="s">
        <v>142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8" t="s">
        <v>79</v>
      </c>
      <c r="BK298" s="140">
        <f>ROUND(I298*H298,2)</f>
        <v>0</v>
      </c>
      <c r="BL298" s="18" t="s">
        <v>149</v>
      </c>
      <c r="BM298" s="139" t="s">
        <v>444</v>
      </c>
    </row>
    <row r="299" spans="2:65" s="1" customFormat="1" ht="48.75">
      <c r="B299" s="33"/>
      <c r="D299" s="141" t="s">
        <v>151</v>
      </c>
      <c r="F299" s="142" t="s">
        <v>445</v>
      </c>
      <c r="I299" s="143"/>
      <c r="L299" s="33"/>
      <c r="M299" s="144"/>
      <c r="T299" s="54"/>
      <c r="AT299" s="18" t="s">
        <v>151</v>
      </c>
      <c r="AU299" s="18" t="s">
        <v>81</v>
      </c>
    </row>
    <row r="300" spans="2:65" s="1" customFormat="1" ht="11.25">
      <c r="B300" s="33"/>
      <c r="D300" s="145" t="s">
        <v>153</v>
      </c>
      <c r="F300" s="146" t="s">
        <v>446</v>
      </c>
      <c r="I300" s="143"/>
      <c r="L300" s="33"/>
      <c r="M300" s="144"/>
      <c r="T300" s="54"/>
      <c r="AT300" s="18" t="s">
        <v>153</v>
      </c>
      <c r="AU300" s="18" t="s">
        <v>81</v>
      </c>
    </row>
    <row r="301" spans="2:65" s="12" customFormat="1" ht="22.5">
      <c r="B301" s="147"/>
      <c r="D301" s="141" t="s">
        <v>155</v>
      </c>
      <c r="E301" s="148" t="s">
        <v>19</v>
      </c>
      <c r="F301" s="149" t="s">
        <v>265</v>
      </c>
      <c r="H301" s="148" t="s">
        <v>19</v>
      </c>
      <c r="I301" s="150"/>
      <c r="L301" s="147"/>
      <c r="M301" s="151"/>
      <c r="T301" s="152"/>
      <c r="AT301" s="148" t="s">
        <v>155</v>
      </c>
      <c r="AU301" s="148" t="s">
        <v>81</v>
      </c>
      <c r="AV301" s="12" t="s">
        <v>79</v>
      </c>
      <c r="AW301" s="12" t="s">
        <v>32</v>
      </c>
      <c r="AX301" s="12" t="s">
        <v>71</v>
      </c>
      <c r="AY301" s="148" t="s">
        <v>142</v>
      </c>
    </row>
    <row r="302" spans="2:65" s="13" customFormat="1" ht="11.25">
      <c r="B302" s="153"/>
      <c r="D302" s="141" t="s">
        <v>155</v>
      </c>
      <c r="E302" s="154" t="s">
        <v>19</v>
      </c>
      <c r="F302" s="155" t="s">
        <v>447</v>
      </c>
      <c r="H302" s="156">
        <v>35.213000000000001</v>
      </c>
      <c r="I302" s="157"/>
      <c r="L302" s="153"/>
      <c r="M302" s="158"/>
      <c r="T302" s="159"/>
      <c r="AT302" s="154" t="s">
        <v>155</v>
      </c>
      <c r="AU302" s="154" t="s">
        <v>81</v>
      </c>
      <c r="AV302" s="13" t="s">
        <v>81</v>
      </c>
      <c r="AW302" s="13" t="s">
        <v>32</v>
      </c>
      <c r="AX302" s="13" t="s">
        <v>71</v>
      </c>
      <c r="AY302" s="154" t="s">
        <v>142</v>
      </c>
    </row>
    <row r="303" spans="2:65" s="13" customFormat="1" ht="11.25">
      <c r="B303" s="153"/>
      <c r="D303" s="141" t="s">
        <v>155</v>
      </c>
      <c r="E303" s="154" t="s">
        <v>19</v>
      </c>
      <c r="F303" s="155" t="s">
        <v>329</v>
      </c>
      <c r="H303" s="156">
        <v>-2.0499999999999998</v>
      </c>
      <c r="I303" s="157"/>
      <c r="L303" s="153"/>
      <c r="M303" s="158"/>
      <c r="T303" s="159"/>
      <c r="AT303" s="154" t="s">
        <v>155</v>
      </c>
      <c r="AU303" s="154" t="s">
        <v>81</v>
      </c>
      <c r="AV303" s="13" t="s">
        <v>81</v>
      </c>
      <c r="AW303" s="13" t="s">
        <v>32</v>
      </c>
      <c r="AX303" s="13" t="s">
        <v>71</v>
      </c>
      <c r="AY303" s="154" t="s">
        <v>142</v>
      </c>
    </row>
    <row r="304" spans="2:65" s="14" customFormat="1" ht="11.25">
      <c r="B304" s="160"/>
      <c r="D304" s="141" t="s">
        <v>155</v>
      </c>
      <c r="E304" s="161" t="s">
        <v>19</v>
      </c>
      <c r="F304" s="162" t="s">
        <v>190</v>
      </c>
      <c r="H304" s="163">
        <v>33.162999999999997</v>
      </c>
      <c r="I304" s="164"/>
      <c r="L304" s="160"/>
      <c r="M304" s="165"/>
      <c r="T304" s="166"/>
      <c r="AT304" s="161" t="s">
        <v>155</v>
      </c>
      <c r="AU304" s="161" t="s">
        <v>81</v>
      </c>
      <c r="AV304" s="14" t="s">
        <v>149</v>
      </c>
      <c r="AW304" s="14" t="s">
        <v>32</v>
      </c>
      <c r="AX304" s="14" t="s">
        <v>79</v>
      </c>
      <c r="AY304" s="161" t="s">
        <v>142</v>
      </c>
    </row>
    <row r="305" spans="2:65" s="1" customFormat="1" ht="24.2" customHeight="1">
      <c r="B305" s="33"/>
      <c r="C305" s="167" t="s">
        <v>448</v>
      </c>
      <c r="D305" s="167" t="s">
        <v>449</v>
      </c>
      <c r="E305" s="168" t="s">
        <v>450</v>
      </c>
      <c r="F305" s="169" t="s">
        <v>451</v>
      </c>
      <c r="G305" s="170" t="s">
        <v>147</v>
      </c>
      <c r="H305" s="171">
        <v>36.478999999999999</v>
      </c>
      <c r="I305" s="172"/>
      <c r="J305" s="173">
        <f>ROUND(I305*H305,2)</f>
        <v>0</v>
      </c>
      <c r="K305" s="169" t="s">
        <v>148</v>
      </c>
      <c r="L305" s="174"/>
      <c r="M305" s="175" t="s">
        <v>19</v>
      </c>
      <c r="N305" s="176" t="s">
        <v>42</v>
      </c>
      <c r="P305" s="137">
        <f>O305*H305</f>
        <v>0</v>
      </c>
      <c r="Q305" s="137">
        <v>2.5000000000000001E-2</v>
      </c>
      <c r="R305" s="137">
        <f>Q305*H305</f>
        <v>0.91197499999999998</v>
      </c>
      <c r="S305" s="137">
        <v>0</v>
      </c>
      <c r="T305" s="138">
        <f>S305*H305</f>
        <v>0</v>
      </c>
      <c r="AR305" s="139" t="s">
        <v>207</v>
      </c>
      <c r="AT305" s="139" t="s">
        <v>449</v>
      </c>
      <c r="AU305" s="139" t="s">
        <v>81</v>
      </c>
      <c r="AY305" s="18" t="s">
        <v>142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8" t="s">
        <v>79</v>
      </c>
      <c r="BK305" s="140">
        <f>ROUND(I305*H305,2)</f>
        <v>0</v>
      </c>
      <c r="BL305" s="18" t="s">
        <v>149</v>
      </c>
      <c r="BM305" s="139" t="s">
        <v>452</v>
      </c>
    </row>
    <row r="306" spans="2:65" s="1" customFormat="1" ht="19.5">
      <c r="B306" s="33"/>
      <c r="D306" s="141" t="s">
        <v>151</v>
      </c>
      <c r="F306" s="142" t="s">
        <v>451</v>
      </c>
      <c r="I306" s="143"/>
      <c r="L306" s="33"/>
      <c r="M306" s="144"/>
      <c r="T306" s="54"/>
      <c r="AT306" s="18" t="s">
        <v>151</v>
      </c>
      <c r="AU306" s="18" t="s">
        <v>81</v>
      </c>
    </row>
    <row r="307" spans="2:65" s="12" customFormat="1" ht="22.5">
      <c r="B307" s="147"/>
      <c r="D307" s="141" t="s">
        <v>155</v>
      </c>
      <c r="E307" s="148" t="s">
        <v>19</v>
      </c>
      <c r="F307" s="149" t="s">
        <v>265</v>
      </c>
      <c r="H307" s="148" t="s">
        <v>19</v>
      </c>
      <c r="I307" s="150"/>
      <c r="L307" s="147"/>
      <c r="M307" s="151"/>
      <c r="T307" s="152"/>
      <c r="AT307" s="148" t="s">
        <v>155</v>
      </c>
      <c r="AU307" s="148" t="s">
        <v>81</v>
      </c>
      <c r="AV307" s="12" t="s">
        <v>79</v>
      </c>
      <c r="AW307" s="12" t="s">
        <v>32</v>
      </c>
      <c r="AX307" s="12" t="s">
        <v>71</v>
      </c>
      <c r="AY307" s="148" t="s">
        <v>142</v>
      </c>
    </row>
    <row r="308" spans="2:65" s="13" customFormat="1" ht="11.25">
      <c r="B308" s="153"/>
      <c r="D308" s="141" t="s">
        <v>155</v>
      </c>
      <c r="E308" s="154" t="s">
        <v>19</v>
      </c>
      <c r="F308" s="155" t="s">
        <v>447</v>
      </c>
      <c r="H308" s="156">
        <v>35.213000000000001</v>
      </c>
      <c r="I308" s="157"/>
      <c r="L308" s="153"/>
      <c r="M308" s="158"/>
      <c r="T308" s="159"/>
      <c r="AT308" s="154" t="s">
        <v>155</v>
      </c>
      <c r="AU308" s="154" t="s">
        <v>81</v>
      </c>
      <c r="AV308" s="13" t="s">
        <v>81</v>
      </c>
      <c r="AW308" s="13" t="s">
        <v>32</v>
      </c>
      <c r="AX308" s="13" t="s">
        <v>71</v>
      </c>
      <c r="AY308" s="154" t="s">
        <v>142</v>
      </c>
    </row>
    <row r="309" spans="2:65" s="13" customFormat="1" ht="11.25">
      <c r="B309" s="153"/>
      <c r="D309" s="141" t="s">
        <v>155</v>
      </c>
      <c r="E309" s="154" t="s">
        <v>19</v>
      </c>
      <c r="F309" s="155" t="s">
        <v>329</v>
      </c>
      <c r="H309" s="156">
        <v>-2.0499999999999998</v>
      </c>
      <c r="I309" s="157"/>
      <c r="L309" s="153"/>
      <c r="M309" s="158"/>
      <c r="T309" s="159"/>
      <c r="AT309" s="154" t="s">
        <v>155</v>
      </c>
      <c r="AU309" s="154" t="s">
        <v>81</v>
      </c>
      <c r="AV309" s="13" t="s">
        <v>81</v>
      </c>
      <c r="AW309" s="13" t="s">
        <v>32</v>
      </c>
      <c r="AX309" s="13" t="s">
        <v>71</v>
      </c>
      <c r="AY309" s="154" t="s">
        <v>142</v>
      </c>
    </row>
    <row r="310" spans="2:65" s="14" customFormat="1" ht="11.25">
      <c r="B310" s="160"/>
      <c r="D310" s="141" t="s">
        <v>155</v>
      </c>
      <c r="E310" s="161" t="s">
        <v>19</v>
      </c>
      <c r="F310" s="162" t="s">
        <v>190</v>
      </c>
      <c r="H310" s="163">
        <v>33.162999999999997</v>
      </c>
      <c r="I310" s="164"/>
      <c r="L310" s="160"/>
      <c r="M310" s="165"/>
      <c r="T310" s="166"/>
      <c r="AT310" s="161" t="s">
        <v>155</v>
      </c>
      <c r="AU310" s="161" t="s">
        <v>81</v>
      </c>
      <c r="AV310" s="14" t="s">
        <v>149</v>
      </c>
      <c r="AW310" s="14" t="s">
        <v>32</v>
      </c>
      <c r="AX310" s="14" t="s">
        <v>79</v>
      </c>
      <c r="AY310" s="161" t="s">
        <v>142</v>
      </c>
    </row>
    <row r="311" spans="2:65" s="13" customFormat="1" ht="11.25">
      <c r="B311" s="153"/>
      <c r="D311" s="141" t="s">
        <v>155</v>
      </c>
      <c r="F311" s="155" t="s">
        <v>453</v>
      </c>
      <c r="H311" s="156">
        <v>36.478999999999999</v>
      </c>
      <c r="I311" s="157"/>
      <c r="L311" s="153"/>
      <c r="M311" s="158"/>
      <c r="T311" s="159"/>
      <c r="AT311" s="154" t="s">
        <v>155</v>
      </c>
      <c r="AU311" s="154" t="s">
        <v>81</v>
      </c>
      <c r="AV311" s="13" t="s">
        <v>81</v>
      </c>
      <c r="AW311" s="13" t="s">
        <v>4</v>
      </c>
      <c r="AX311" s="13" t="s">
        <v>79</v>
      </c>
      <c r="AY311" s="154" t="s">
        <v>142</v>
      </c>
    </row>
    <row r="312" spans="2:65" s="1" customFormat="1" ht="37.9" customHeight="1">
      <c r="B312" s="33"/>
      <c r="C312" s="128" t="s">
        <v>454</v>
      </c>
      <c r="D312" s="128" t="s">
        <v>144</v>
      </c>
      <c r="E312" s="129" t="s">
        <v>455</v>
      </c>
      <c r="F312" s="130" t="s">
        <v>456</v>
      </c>
      <c r="G312" s="131" t="s">
        <v>147</v>
      </c>
      <c r="H312" s="132">
        <v>33.162999999999997</v>
      </c>
      <c r="I312" s="133"/>
      <c r="J312" s="134">
        <f>ROUND(I312*H312,2)</f>
        <v>0</v>
      </c>
      <c r="K312" s="130" t="s">
        <v>148</v>
      </c>
      <c r="L312" s="33"/>
      <c r="M312" s="135" t="s">
        <v>19</v>
      </c>
      <c r="N312" s="136" t="s">
        <v>42</v>
      </c>
      <c r="P312" s="137">
        <f>O312*H312</f>
        <v>0</v>
      </c>
      <c r="Q312" s="137">
        <v>8.0000000000000007E-5</v>
      </c>
      <c r="R312" s="137">
        <f>Q312*H312</f>
        <v>2.6530399999999997E-3</v>
      </c>
      <c r="S312" s="137">
        <v>0</v>
      </c>
      <c r="T312" s="138">
        <f>S312*H312</f>
        <v>0</v>
      </c>
      <c r="AR312" s="139" t="s">
        <v>149</v>
      </c>
      <c r="AT312" s="139" t="s">
        <v>144</v>
      </c>
      <c r="AU312" s="139" t="s">
        <v>81</v>
      </c>
      <c r="AY312" s="18" t="s">
        <v>142</v>
      </c>
      <c r="BE312" s="140">
        <f>IF(N312="základní",J312,0)</f>
        <v>0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8" t="s">
        <v>79</v>
      </c>
      <c r="BK312" s="140">
        <f>ROUND(I312*H312,2)</f>
        <v>0</v>
      </c>
      <c r="BL312" s="18" t="s">
        <v>149</v>
      </c>
      <c r="BM312" s="139" t="s">
        <v>457</v>
      </c>
    </row>
    <row r="313" spans="2:65" s="1" customFormat="1" ht="29.25">
      <c r="B313" s="33"/>
      <c r="D313" s="141" t="s">
        <v>151</v>
      </c>
      <c r="F313" s="142" t="s">
        <v>458</v>
      </c>
      <c r="I313" s="143"/>
      <c r="L313" s="33"/>
      <c r="M313" s="144"/>
      <c r="T313" s="54"/>
      <c r="AT313" s="18" t="s">
        <v>151</v>
      </c>
      <c r="AU313" s="18" t="s">
        <v>81</v>
      </c>
    </row>
    <row r="314" spans="2:65" s="1" customFormat="1" ht="11.25">
      <c r="B314" s="33"/>
      <c r="D314" s="145" t="s">
        <v>153</v>
      </c>
      <c r="F314" s="146" t="s">
        <v>459</v>
      </c>
      <c r="I314" s="143"/>
      <c r="L314" s="33"/>
      <c r="M314" s="144"/>
      <c r="T314" s="54"/>
      <c r="AT314" s="18" t="s">
        <v>153</v>
      </c>
      <c r="AU314" s="18" t="s">
        <v>81</v>
      </c>
    </row>
    <row r="315" spans="2:65" s="1" customFormat="1" ht="24.2" customHeight="1">
      <c r="B315" s="33"/>
      <c r="C315" s="128" t="s">
        <v>460</v>
      </c>
      <c r="D315" s="128" t="s">
        <v>144</v>
      </c>
      <c r="E315" s="129" t="s">
        <v>461</v>
      </c>
      <c r="F315" s="130" t="s">
        <v>462</v>
      </c>
      <c r="G315" s="131" t="s">
        <v>239</v>
      </c>
      <c r="H315" s="132">
        <v>11.85</v>
      </c>
      <c r="I315" s="133"/>
      <c r="J315" s="134">
        <f>ROUND(I315*H315,2)</f>
        <v>0</v>
      </c>
      <c r="K315" s="130" t="s">
        <v>148</v>
      </c>
      <c r="L315" s="33"/>
      <c r="M315" s="135" t="s">
        <v>19</v>
      </c>
      <c r="N315" s="136" t="s">
        <v>42</v>
      </c>
      <c r="P315" s="137">
        <f>O315*H315</f>
        <v>0</v>
      </c>
      <c r="Q315" s="137">
        <v>1E-4</v>
      </c>
      <c r="R315" s="137">
        <f>Q315*H315</f>
        <v>1.1850000000000001E-3</v>
      </c>
      <c r="S315" s="137">
        <v>0</v>
      </c>
      <c r="T315" s="138">
        <f>S315*H315</f>
        <v>0</v>
      </c>
      <c r="AR315" s="139" t="s">
        <v>149</v>
      </c>
      <c r="AT315" s="139" t="s">
        <v>144</v>
      </c>
      <c r="AU315" s="139" t="s">
        <v>81</v>
      </c>
      <c r="AY315" s="18" t="s">
        <v>142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8" t="s">
        <v>79</v>
      </c>
      <c r="BK315" s="140">
        <f>ROUND(I315*H315,2)</f>
        <v>0</v>
      </c>
      <c r="BL315" s="18" t="s">
        <v>149</v>
      </c>
      <c r="BM315" s="139" t="s">
        <v>463</v>
      </c>
    </row>
    <row r="316" spans="2:65" s="1" customFormat="1" ht="19.5">
      <c r="B316" s="33"/>
      <c r="D316" s="141" t="s">
        <v>151</v>
      </c>
      <c r="F316" s="142" t="s">
        <v>464</v>
      </c>
      <c r="I316" s="143"/>
      <c r="L316" s="33"/>
      <c r="M316" s="144"/>
      <c r="T316" s="54"/>
      <c r="AT316" s="18" t="s">
        <v>151</v>
      </c>
      <c r="AU316" s="18" t="s">
        <v>81</v>
      </c>
    </row>
    <row r="317" spans="2:65" s="1" customFormat="1" ht="11.25">
      <c r="B317" s="33"/>
      <c r="D317" s="145" t="s">
        <v>153</v>
      </c>
      <c r="F317" s="146" t="s">
        <v>465</v>
      </c>
      <c r="I317" s="143"/>
      <c r="L317" s="33"/>
      <c r="M317" s="144"/>
      <c r="T317" s="54"/>
      <c r="AT317" s="18" t="s">
        <v>153</v>
      </c>
      <c r="AU317" s="18" t="s">
        <v>81</v>
      </c>
    </row>
    <row r="318" spans="2:65" s="12" customFormat="1" ht="22.5">
      <c r="B318" s="147"/>
      <c r="D318" s="141" t="s">
        <v>155</v>
      </c>
      <c r="E318" s="148" t="s">
        <v>19</v>
      </c>
      <c r="F318" s="149" t="s">
        <v>265</v>
      </c>
      <c r="H318" s="148" t="s">
        <v>19</v>
      </c>
      <c r="I318" s="150"/>
      <c r="L318" s="147"/>
      <c r="M318" s="151"/>
      <c r="T318" s="152"/>
      <c r="AT318" s="148" t="s">
        <v>155</v>
      </c>
      <c r="AU318" s="148" t="s">
        <v>81</v>
      </c>
      <c r="AV318" s="12" t="s">
        <v>79</v>
      </c>
      <c r="AW318" s="12" t="s">
        <v>32</v>
      </c>
      <c r="AX318" s="12" t="s">
        <v>71</v>
      </c>
      <c r="AY318" s="148" t="s">
        <v>142</v>
      </c>
    </row>
    <row r="319" spans="2:65" s="13" customFormat="1" ht="11.25">
      <c r="B319" s="153"/>
      <c r="D319" s="141" t="s">
        <v>155</v>
      </c>
      <c r="E319" s="154" t="s">
        <v>19</v>
      </c>
      <c r="F319" s="155" t="s">
        <v>466</v>
      </c>
      <c r="H319" s="156">
        <v>12.85</v>
      </c>
      <c r="I319" s="157"/>
      <c r="L319" s="153"/>
      <c r="M319" s="158"/>
      <c r="T319" s="159"/>
      <c r="AT319" s="154" t="s">
        <v>155</v>
      </c>
      <c r="AU319" s="154" t="s">
        <v>81</v>
      </c>
      <c r="AV319" s="13" t="s">
        <v>81</v>
      </c>
      <c r="AW319" s="13" t="s">
        <v>32</v>
      </c>
      <c r="AX319" s="13" t="s">
        <v>71</v>
      </c>
      <c r="AY319" s="154" t="s">
        <v>142</v>
      </c>
    </row>
    <row r="320" spans="2:65" s="13" customFormat="1" ht="11.25">
      <c r="B320" s="153"/>
      <c r="D320" s="141" t="s">
        <v>155</v>
      </c>
      <c r="E320" s="154" t="s">
        <v>19</v>
      </c>
      <c r="F320" s="155" t="s">
        <v>103</v>
      </c>
      <c r="H320" s="156">
        <v>-1</v>
      </c>
      <c r="I320" s="157"/>
      <c r="L320" s="153"/>
      <c r="M320" s="158"/>
      <c r="T320" s="159"/>
      <c r="AT320" s="154" t="s">
        <v>155</v>
      </c>
      <c r="AU320" s="154" t="s">
        <v>81</v>
      </c>
      <c r="AV320" s="13" t="s">
        <v>81</v>
      </c>
      <c r="AW320" s="13" t="s">
        <v>32</v>
      </c>
      <c r="AX320" s="13" t="s">
        <v>71</v>
      </c>
      <c r="AY320" s="154" t="s">
        <v>142</v>
      </c>
    </row>
    <row r="321" spans="2:65" s="14" customFormat="1" ht="11.25">
      <c r="B321" s="160"/>
      <c r="D321" s="141" t="s">
        <v>155</v>
      </c>
      <c r="E321" s="161" t="s">
        <v>19</v>
      </c>
      <c r="F321" s="162" t="s">
        <v>190</v>
      </c>
      <c r="H321" s="163">
        <v>11.85</v>
      </c>
      <c r="I321" s="164"/>
      <c r="L321" s="160"/>
      <c r="M321" s="165"/>
      <c r="T321" s="166"/>
      <c r="AT321" s="161" t="s">
        <v>155</v>
      </c>
      <c r="AU321" s="161" t="s">
        <v>81</v>
      </c>
      <c r="AV321" s="14" t="s">
        <v>149</v>
      </c>
      <c r="AW321" s="14" t="s">
        <v>32</v>
      </c>
      <c r="AX321" s="14" t="s">
        <v>79</v>
      </c>
      <c r="AY321" s="161" t="s">
        <v>142</v>
      </c>
    </row>
    <row r="322" spans="2:65" s="1" customFormat="1" ht="24.2" customHeight="1">
      <c r="B322" s="33"/>
      <c r="C322" s="167" t="s">
        <v>467</v>
      </c>
      <c r="D322" s="167" t="s">
        <v>449</v>
      </c>
      <c r="E322" s="168" t="s">
        <v>468</v>
      </c>
      <c r="F322" s="169" t="s">
        <v>469</v>
      </c>
      <c r="G322" s="170" t="s">
        <v>239</v>
      </c>
      <c r="H322" s="171">
        <v>17.625</v>
      </c>
      <c r="I322" s="172"/>
      <c r="J322" s="173">
        <f>ROUND(I322*H322,2)</f>
        <v>0</v>
      </c>
      <c r="K322" s="169" t="s">
        <v>470</v>
      </c>
      <c r="L322" s="174"/>
      <c r="M322" s="175" t="s">
        <v>19</v>
      </c>
      <c r="N322" s="176" t="s">
        <v>42</v>
      </c>
      <c r="P322" s="137">
        <f>O322*H322</f>
        <v>0</v>
      </c>
      <c r="Q322" s="137">
        <v>7.6000000000000004E-4</v>
      </c>
      <c r="R322" s="137">
        <f>Q322*H322</f>
        <v>1.3395000000000001E-2</v>
      </c>
      <c r="S322" s="137">
        <v>0</v>
      </c>
      <c r="T322" s="138">
        <f>S322*H322</f>
        <v>0</v>
      </c>
      <c r="AR322" s="139" t="s">
        <v>207</v>
      </c>
      <c r="AT322" s="139" t="s">
        <v>449</v>
      </c>
      <c r="AU322" s="139" t="s">
        <v>81</v>
      </c>
      <c r="AY322" s="18" t="s">
        <v>142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8" t="s">
        <v>79</v>
      </c>
      <c r="BK322" s="140">
        <f>ROUND(I322*H322,2)</f>
        <v>0</v>
      </c>
      <c r="BL322" s="18" t="s">
        <v>149</v>
      </c>
      <c r="BM322" s="139" t="s">
        <v>471</v>
      </c>
    </row>
    <row r="323" spans="2:65" s="1" customFormat="1" ht="11.25">
      <c r="B323" s="33"/>
      <c r="D323" s="141" t="s">
        <v>151</v>
      </c>
      <c r="F323" s="142" t="s">
        <v>469</v>
      </c>
      <c r="I323" s="143"/>
      <c r="L323" s="33"/>
      <c r="M323" s="144"/>
      <c r="T323" s="54"/>
      <c r="AT323" s="18" t="s">
        <v>151</v>
      </c>
      <c r="AU323" s="18" t="s">
        <v>81</v>
      </c>
    </row>
    <row r="324" spans="2:65" s="13" customFormat="1" ht="11.25">
      <c r="B324" s="153"/>
      <c r="D324" s="141" t="s">
        <v>155</v>
      </c>
      <c r="E324" s="154" t="s">
        <v>19</v>
      </c>
      <c r="F324" s="155" t="s">
        <v>472</v>
      </c>
      <c r="H324" s="156">
        <v>7.47</v>
      </c>
      <c r="I324" s="157"/>
      <c r="L324" s="153"/>
      <c r="M324" s="158"/>
      <c r="T324" s="159"/>
      <c r="AT324" s="154" t="s">
        <v>155</v>
      </c>
      <c r="AU324" s="154" t="s">
        <v>81</v>
      </c>
      <c r="AV324" s="13" t="s">
        <v>81</v>
      </c>
      <c r="AW324" s="13" t="s">
        <v>32</v>
      </c>
      <c r="AX324" s="13" t="s">
        <v>71</v>
      </c>
      <c r="AY324" s="154" t="s">
        <v>142</v>
      </c>
    </row>
    <row r="325" spans="2:65" s="13" customFormat="1" ht="11.25">
      <c r="B325" s="153"/>
      <c r="D325" s="141" t="s">
        <v>155</v>
      </c>
      <c r="E325" s="154" t="s">
        <v>19</v>
      </c>
      <c r="F325" s="155" t="s">
        <v>473</v>
      </c>
      <c r="H325" s="156">
        <v>6.375</v>
      </c>
      <c r="I325" s="157"/>
      <c r="L325" s="153"/>
      <c r="M325" s="158"/>
      <c r="T325" s="159"/>
      <c r="AT325" s="154" t="s">
        <v>155</v>
      </c>
      <c r="AU325" s="154" t="s">
        <v>81</v>
      </c>
      <c r="AV325" s="13" t="s">
        <v>81</v>
      </c>
      <c r="AW325" s="13" t="s">
        <v>32</v>
      </c>
      <c r="AX325" s="13" t="s">
        <v>71</v>
      </c>
      <c r="AY325" s="154" t="s">
        <v>142</v>
      </c>
    </row>
    <row r="326" spans="2:65" s="13" customFormat="1" ht="11.25">
      <c r="B326" s="153"/>
      <c r="D326" s="141" t="s">
        <v>155</v>
      </c>
      <c r="E326" s="154" t="s">
        <v>19</v>
      </c>
      <c r="F326" s="155" t="s">
        <v>474</v>
      </c>
      <c r="H326" s="156">
        <v>3.78</v>
      </c>
      <c r="I326" s="157"/>
      <c r="L326" s="153"/>
      <c r="M326" s="158"/>
      <c r="T326" s="159"/>
      <c r="AT326" s="154" t="s">
        <v>155</v>
      </c>
      <c r="AU326" s="154" t="s">
        <v>81</v>
      </c>
      <c r="AV326" s="13" t="s">
        <v>81</v>
      </c>
      <c r="AW326" s="13" t="s">
        <v>32</v>
      </c>
      <c r="AX326" s="13" t="s">
        <v>71</v>
      </c>
      <c r="AY326" s="154" t="s">
        <v>142</v>
      </c>
    </row>
    <row r="327" spans="2:65" s="14" customFormat="1" ht="11.25">
      <c r="B327" s="160"/>
      <c r="D327" s="141" t="s">
        <v>155</v>
      </c>
      <c r="E327" s="161" t="s">
        <v>19</v>
      </c>
      <c r="F327" s="162" t="s">
        <v>190</v>
      </c>
      <c r="H327" s="163">
        <v>17.625</v>
      </c>
      <c r="I327" s="164"/>
      <c r="L327" s="160"/>
      <c r="M327" s="165"/>
      <c r="T327" s="166"/>
      <c r="AT327" s="161" t="s">
        <v>155</v>
      </c>
      <c r="AU327" s="161" t="s">
        <v>81</v>
      </c>
      <c r="AV327" s="14" t="s">
        <v>149</v>
      </c>
      <c r="AW327" s="14" t="s">
        <v>32</v>
      </c>
      <c r="AX327" s="14" t="s">
        <v>79</v>
      </c>
      <c r="AY327" s="161" t="s">
        <v>142</v>
      </c>
    </row>
    <row r="328" spans="2:65" s="1" customFormat="1" ht="24.2" customHeight="1">
      <c r="B328" s="33"/>
      <c r="C328" s="167" t="s">
        <v>475</v>
      </c>
      <c r="D328" s="167" t="s">
        <v>449</v>
      </c>
      <c r="E328" s="168" t="s">
        <v>476</v>
      </c>
      <c r="F328" s="169" t="s">
        <v>477</v>
      </c>
      <c r="G328" s="170" t="s">
        <v>239</v>
      </c>
      <c r="H328" s="171">
        <v>19.388000000000002</v>
      </c>
      <c r="I328" s="172"/>
      <c r="J328" s="173">
        <f>ROUND(I328*H328,2)</f>
        <v>0</v>
      </c>
      <c r="K328" s="169" t="s">
        <v>148</v>
      </c>
      <c r="L328" s="174"/>
      <c r="M328" s="175" t="s">
        <v>19</v>
      </c>
      <c r="N328" s="176" t="s">
        <v>42</v>
      </c>
      <c r="P328" s="137">
        <f>O328*H328</f>
        <v>0</v>
      </c>
      <c r="Q328" s="137">
        <v>5.5999999999999995E-4</v>
      </c>
      <c r="R328" s="137">
        <f>Q328*H328</f>
        <v>1.085728E-2</v>
      </c>
      <c r="S328" s="137">
        <v>0</v>
      </c>
      <c r="T328" s="138">
        <f>S328*H328</f>
        <v>0</v>
      </c>
      <c r="AR328" s="139" t="s">
        <v>207</v>
      </c>
      <c r="AT328" s="139" t="s">
        <v>449</v>
      </c>
      <c r="AU328" s="139" t="s">
        <v>81</v>
      </c>
      <c r="AY328" s="18" t="s">
        <v>142</v>
      </c>
      <c r="BE328" s="140">
        <f>IF(N328="základní",J328,0)</f>
        <v>0</v>
      </c>
      <c r="BF328" s="140">
        <f>IF(N328="snížená",J328,0)</f>
        <v>0</v>
      </c>
      <c r="BG328" s="140">
        <f>IF(N328="zákl. přenesená",J328,0)</f>
        <v>0</v>
      </c>
      <c r="BH328" s="140">
        <f>IF(N328="sníž. přenesená",J328,0)</f>
        <v>0</v>
      </c>
      <c r="BI328" s="140">
        <f>IF(N328="nulová",J328,0)</f>
        <v>0</v>
      </c>
      <c r="BJ328" s="18" t="s">
        <v>79</v>
      </c>
      <c r="BK328" s="140">
        <f>ROUND(I328*H328,2)</f>
        <v>0</v>
      </c>
      <c r="BL328" s="18" t="s">
        <v>149</v>
      </c>
      <c r="BM328" s="139" t="s">
        <v>478</v>
      </c>
    </row>
    <row r="329" spans="2:65" s="1" customFormat="1" ht="11.25">
      <c r="B329" s="33"/>
      <c r="D329" s="141" t="s">
        <v>151</v>
      </c>
      <c r="F329" s="142" t="s">
        <v>477</v>
      </c>
      <c r="I329" s="143"/>
      <c r="L329" s="33"/>
      <c r="M329" s="144"/>
      <c r="T329" s="54"/>
      <c r="AT329" s="18" t="s">
        <v>151</v>
      </c>
      <c r="AU329" s="18" t="s">
        <v>81</v>
      </c>
    </row>
    <row r="330" spans="2:65" s="13" customFormat="1" ht="11.25">
      <c r="B330" s="153"/>
      <c r="D330" s="141" t="s">
        <v>155</v>
      </c>
      <c r="F330" s="155" t="s">
        <v>479</v>
      </c>
      <c r="H330" s="156">
        <v>19.388000000000002</v>
      </c>
      <c r="I330" s="157"/>
      <c r="L330" s="153"/>
      <c r="M330" s="158"/>
      <c r="T330" s="159"/>
      <c r="AT330" s="154" t="s">
        <v>155</v>
      </c>
      <c r="AU330" s="154" t="s">
        <v>81</v>
      </c>
      <c r="AV330" s="13" t="s">
        <v>81</v>
      </c>
      <c r="AW330" s="13" t="s">
        <v>4</v>
      </c>
      <c r="AX330" s="13" t="s">
        <v>79</v>
      </c>
      <c r="AY330" s="154" t="s">
        <v>142</v>
      </c>
    </row>
    <row r="331" spans="2:65" s="1" customFormat="1" ht="16.5" customHeight="1">
      <c r="B331" s="33"/>
      <c r="C331" s="128" t="s">
        <v>480</v>
      </c>
      <c r="D331" s="128" t="s">
        <v>144</v>
      </c>
      <c r="E331" s="129" t="s">
        <v>481</v>
      </c>
      <c r="F331" s="130" t="s">
        <v>482</v>
      </c>
      <c r="G331" s="131" t="s">
        <v>239</v>
      </c>
      <c r="H331" s="132">
        <v>15.5</v>
      </c>
      <c r="I331" s="133"/>
      <c r="J331" s="134">
        <f>ROUND(I331*H331,2)</f>
        <v>0</v>
      </c>
      <c r="K331" s="130" t="s">
        <v>148</v>
      </c>
      <c r="L331" s="33"/>
      <c r="M331" s="135" t="s">
        <v>19</v>
      </c>
      <c r="N331" s="136" t="s">
        <v>42</v>
      </c>
      <c r="P331" s="137">
        <f>O331*H331</f>
        <v>0</v>
      </c>
      <c r="Q331" s="137">
        <v>0</v>
      </c>
      <c r="R331" s="137">
        <f>Q331*H331</f>
        <v>0</v>
      </c>
      <c r="S331" s="137">
        <v>0</v>
      </c>
      <c r="T331" s="138">
        <f>S331*H331</f>
        <v>0</v>
      </c>
      <c r="AR331" s="139" t="s">
        <v>149</v>
      </c>
      <c r="AT331" s="139" t="s">
        <v>144</v>
      </c>
      <c r="AU331" s="139" t="s">
        <v>81</v>
      </c>
      <c r="AY331" s="18" t="s">
        <v>142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8" t="s">
        <v>79</v>
      </c>
      <c r="BK331" s="140">
        <f>ROUND(I331*H331,2)</f>
        <v>0</v>
      </c>
      <c r="BL331" s="18" t="s">
        <v>149</v>
      </c>
      <c r="BM331" s="139" t="s">
        <v>483</v>
      </c>
    </row>
    <row r="332" spans="2:65" s="1" customFormat="1" ht="19.5">
      <c r="B332" s="33"/>
      <c r="D332" s="141" t="s">
        <v>151</v>
      </c>
      <c r="F332" s="142" t="s">
        <v>484</v>
      </c>
      <c r="I332" s="143"/>
      <c r="L332" s="33"/>
      <c r="M332" s="144"/>
      <c r="T332" s="54"/>
      <c r="AT332" s="18" t="s">
        <v>151</v>
      </c>
      <c r="AU332" s="18" t="s">
        <v>81</v>
      </c>
    </row>
    <row r="333" spans="2:65" s="1" customFormat="1" ht="11.25">
      <c r="B333" s="33"/>
      <c r="D333" s="145" t="s">
        <v>153</v>
      </c>
      <c r="F333" s="146" t="s">
        <v>485</v>
      </c>
      <c r="I333" s="143"/>
      <c r="L333" s="33"/>
      <c r="M333" s="144"/>
      <c r="T333" s="54"/>
      <c r="AT333" s="18" t="s">
        <v>153</v>
      </c>
      <c r="AU333" s="18" t="s">
        <v>81</v>
      </c>
    </row>
    <row r="334" spans="2:65" s="13" customFormat="1" ht="11.25">
      <c r="B334" s="153"/>
      <c r="D334" s="141" t="s">
        <v>155</v>
      </c>
      <c r="E334" s="154" t="s">
        <v>19</v>
      </c>
      <c r="F334" s="155" t="s">
        <v>486</v>
      </c>
      <c r="H334" s="156">
        <v>14.5</v>
      </c>
      <c r="I334" s="157"/>
      <c r="L334" s="153"/>
      <c r="M334" s="158"/>
      <c r="T334" s="159"/>
      <c r="AT334" s="154" t="s">
        <v>155</v>
      </c>
      <c r="AU334" s="154" t="s">
        <v>81</v>
      </c>
      <c r="AV334" s="13" t="s">
        <v>81</v>
      </c>
      <c r="AW334" s="13" t="s">
        <v>32</v>
      </c>
      <c r="AX334" s="13" t="s">
        <v>71</v>
      </c>
      <c r="AY334" s="154" t="s">
        <v>142</v>
      </c>
    </row>
    <row r="335" spans="2:65" s="13" customFormat="1" ht="11.25">
      <c r="B335" s="153"/>
      <c r="D335" s="141" t="s">
        <v>155</v>
      </c>
      <c r="E335" s="154" t="s">
        <v>19</v>
      </c>
      <c r="F335" s="155" t="s">
        <v>487</v>
      </c>
      <c r="H335" s="156">
        <v>1</v>
      </c>
      <c r="I335" s="157"/>
      <c r="L335" s="153"/>
      <c r="M335" s="158"/>
      <c r="T335" s="159"/>
      <c r="AT335" s="154" t="s">
        <v>155</v>
      </c>
      <c r="AU335" s="154" t="s">
        <v>81</v>
      </c>
      <c r="AV335" s="13" t="s">
        <v>81</v>
      </c>
      <c r="AW335" s="13" t="s">
        <v>32</v>
      </c>
      <c r="AX335" s="13" t="s">
        <v>71</v>
      </c>
      <c r="AY335" s="154" t="s">
        <v>142</v>
      </c>
    </row>
    <row r="336" spans="2:65" s="14" customFormat="1" ht="11.25">
      <c r="B336" s="160"/>
      <c r="D336" s="141" t="s">
        <v>155</v>
      </c>
      <c r="E336" s="161" t="s">
        <v>19</v>
      </c>
      <c r="F336" s="162" t="s">
        <v>190</v>
      </c>
      <c r="H336" s="163">
        <v>15.5</v>
      </c>
      <c r="I336" s="164"/>
      <c r="L336" s="160"/>
      <c r="M336" s="165"/>
      <c r="T336" s="166"/>
      <c r="AT336" s="161" t="s">
        <v>155</v>
      </c>
      <c r="AU336" s="161" t="s">
        <v>81</v>
      </c>
      <c r="AV336" s="14" t="s">
        <v>149</v>
      </c>
      <c r="AW336" s="14" t="s">
        <v>32</v>
      </c>
      <c r="AX336" s="14" t="s">
        <v>79</v>
      </c>
      <c r="AY336" s="161" t="s">
        <v>142</v>
      </c>
    </row>
    <row r="337" spans="2:65" s="1" customFormat="1" ht="21.75" customHeight="1">
      <c r="B337" s="33"/>
      <c r="C337" s="167" t="s">
        <v>488</v>
      </c>
      <c r="D337" s="167" t="s">
        <v>449</v>
      </c>
      <c r="E337" s="168" t="s">
        <v>489</v>
      </c>
      <c r="F337" s="169" t="s">
        <v>490</v>
      </c>
      <c r="G337" s="170" t="s">
        <v>239</v>
      </c>
      <c r="H337" s="171">
        <v>15.95</v>
      </c>
      <c r="I337" s="172"/>
      <c r="J337" s="173">
        <f>ROUND(I337*H337,2)</f>
        <v>0</v>
      </c>
      <c r="K337" s="169" t="s">
        <v>148</v>
      </c>
      <c r="L337" s="174"/>
      <c r="M337" s="175" t="s">
        <v>19</v>
      </c>
      <c r="N337" s="176" t="s">
        <v>42</v>
      </c>
      <c r="P337" s="137">
        <f>O337*H337</f>
        <v>0</v>
      </c>
      <c r="Q337" s="137">
        <v>1E-4</v>
      </c>
      <c r="R337" s="137">
        <f>Q337*H337</f>
        <v>1.5950000000000001E-3</v>
      </c>
      <c r="S337" s="137">
        <v>0</v>
      </c>
      <c r="T337" s="138">
        <f>S337*H337</f>
        <v>0</v>
      </c>
      <c r="AR337" s="139" t="s">
        <v>207</v>
      </c>
      <c r="AT337" s="139" t="s">
        <v>449</v>
      </c>
      <c r="AU337" s="139" t="s">
        <v>81</v>
      </c>
      <c r="AY337" s="18" t="s">
        <v>142</v>
      </c>
      <c r="BE337" s="140">
        <f>IF(N337="základní",J337,0)</f>
        <v>0</v>
      </c>
      <c r="BF337" s="140">
        <f>IF(N337="snížená",J337,0)</f>
        <v>0</v>
      </c>
      <c r="BG337" s="140">
        <f>IF(N337="zákl. přenesená",J337,0)</f>
        <v>0</v>
      </c>
      <c r="BH337" s="140">
        <f>IF(N337="sníž. přenesená",J337,0)</f>
        <v>0</v>
      </c>
      <c r="BI337" s="140">
        <f>IF(N337="nulová",J337,0)</f>
        <v>0</v>
      </c>
      <c r="BJ337" s="18" t="s">
        <v>79</v>
      </c>
      <c r="BK337" s="140">
        <f>ROUND(I337*H337,2)</f>
        <v>0</v>
      </c>
      <c r="BL337" s="18" t="s">
        <v>149</v>
      </c>
      <c r="BM337" s="139" t="s">
        <v>491</v>
      </c>
    </row>
    <row r="338" spans="2:65" s="1" customFormat="1" ht="11.25">
      <c r="B338" s="33"/>
      <c r="D338" s="141" t="s">
        <v>151</v>
      </c>
      <c r="F338" s="142" t="s">
        <v>490</v>
      </c>
      <c r="I338" s="143"/>
      <c r="L338" s="33"/>
      <c r="M338" s="144"/>
      <c r="T338" s="54"/>
      <c r="AT338" s="18" t="s">
        <v>151</v>
      </c>
      <c r="AU338" s="18" t="s">
        <v>81</v>
      </c>
    </row>
    <row r="339" spans="2:65" s="12" customFormat="1" ht="22.5">
      <c r="B339" s="147"/>
      <c r="D339" s="141" t="s">
        <v>155</v>
      </c>
      <c r="E339" s="148" t="s">
        <v>19</v>
      </c>
      <c r="F339" s="149" t="s">
        <v>265</v>
      </c>
      <c r="H339" s="148" t="s">
        <v>19</v>
      </c>
      <c r="I339" s="150"/>
      <c r="L339" s="147"/>
      <c r="M339" s="151"/>
      <c r="T339" s="152"/>
      <c r="AT339" s="148" t="s">
        <v>155</v>
      </c>
      <c r="AU339" s="148" t="s">
        <v>81</v>
      </c>
      <c r="AV339" s="12" t="s">
        <v>79</v>
      </c>
      <c r="AW339" s="12" t="s">
        <v>32</v>
      </c>
      <c r="AX339" s="12" t="s">
        <v>71</v>
      </c>
      <c r="AY339" s="148" t="s">
        <v>142</v>
      </c>
    </row>
    <row r="340" spans="2:65" s="13" customFormat="1" ht="11.25">
      <c r="B340" s="153"/>
      <c r="D340" s="141" t="s">
        <v>155</v>
      </c>
      <c r="E340" s="154" t="s">
        <v>19</v>
      </c>
      <c r="F340" s="155" t="s">
        <v>492</v>
      </c>
      <c r="H340" s="156">
        <v>10.4</v>
      </c>
      <c r="I340" s="157"/>
      <c r="L340" s="153"/>
      <c r="M340" s="158"/>
      <c r="T340" s="159"/>
      <c r="AT340" s="154" t="s">
        <v>155</v>
      </c>
      <c r="AU340" s="154" t="s">
        <v>81</v>
      </c>
      <c r="AV340" s="13" t="s">
        <v>81</v>
      </c>
      <c r="AW340" s="13" t="s">
        <v>32</v>
      </c>
      <c r="AX340" s="13" t="s">
        <v>71</v>
      </c>
      <c r="AY340" s="154" t="s">
        <v>142</v>
      </c>
    </row>
    <row r="341" spans="2:65" s="13" customFormat="1" ht="11.25">
      <c r="B341" s="153"/>
      <c r="D341" s="141" t="s">
        <v>155</v>
      </c>
      <c r="E341" s="154" t="s">
        <v>19</v>
      </c>
      <c r="F341" s="155" t="s">
        <v>493</v>
      </c>
      <c r="H341" s="156">
        <v>4.0999999999999996</v>
      </c>
      <c r="I341" s="157"/>
      <c r="L341" s="153"/>
      <c r="M341" s="158"/>
      <c r="T341" s="159"/>
      <c r="AT341" s="154" t="s">
        <v>155</v>
      </c>
      <c r="AU341" s="154" t="s">
        <v>81</v>
      </c>
      <c r="AV341" s="13" t="s">
        <v>81</v>
      </c>
      <c r="AW341" s="13" t="s">
        <v>32</v>
      </c>
      <c r="AX341" s="13" t="s">
        <v>71</v>
      </c>
      <c r="AY341" s="154" t="s">
        <v>142</v>
      </c>
    </row>
    <row r="342" spans="2:65" s="14" customFormat="1" ht="11.25">
      <c r="B342" s="160"/>
      <c r="D342" s="141" t="s">
        <v>155</v>
      </c>
      <c r="E342" s="161" t="s">
        <v>19</v>
      </c>
      <c r="F342" s="162" t="s">
        <v>190</v>
      </c>
      <c r="H342" s="163">
        <v>14.5</v>
      </c>
      <c r="I342" s="164"/>
      <c r="L342" s="160"/>
      <c r="M342" s="165"/>
      <c r="T342" s="166"/>
      <c r="AT342" s="161" t="s">
        <v>155</v>
      </c>
      <c r="AU342" s="161" t="s">
        <v>81</v>
      </c>
      <c r="AV342" s="14" t="s">
        <v>149</v>
      </c>
      <c r="AW342" s="14" t="s">
        <v>32</v>
      </c>
      <c r="AX342" s="14" t="s">
        <v>79</v>
      </c>
      <c r="AY342" s="161" t="s">
        <v>142</v>
      </c>
    </row>
    <row r="343" spans="2:65" s="13" customFormat="1" ht="11.25">
      <c r="B343" s="153"/>
      <c r="D343" s="141" t="s">
        <v>155</v>
      </c>
      <c r="F343" s="155" t="s">
        <v>494</v>
      </c>
      <c r="H343" s="156">
        <v>15.95</v>
      </c>
      <c r="I343" s="157"/>
      <c r="L343" s="153"/>
      <c r="M343" s="158"/>
      <c r="T343" s="159"/>
      <c r="AT343" s="154" t="s">
        <v>155</v>
      </c>
      <c r="AU343" s="154" t="s">
        <v>81</v>
      </c>
      <c r="AV343" s="13" t="s">
        <v>81</v>
      </c>
      <c r="AW343" s="13" t="s">
        <v>4</v>
      </c>
      <c r="AX343" s="13" t="s">
        <v>79</v>
      </c>
      <c r="AY343" s="154" t="s">
        <v>142</v>
      </c>
    </row>
    <row r="344" spans="2:65" s="1" customFormat="1" ht="24.2" customHeight="1">
      <c r="B344" s="33"/>
      <c r="C344" s="167" t="s">
        <v>495</v>
      </c>
      <c r="D344" s="167" t="s">
        <v>449</v>
      </c>
      <c r="E344" s="168" t="s">
        <v>496</v>
      </c>
      <c r="F344" s="169" t="s">
        <v>497</v>
      </c>
      <c r="G344" s="170" t="s">
        <v>239</v>
      </c>
      <c r="H344" s="171">
        <v>1.1000000000000001</v>
      </c>
      <c r="I344" s="172"/>
      <c r="J344" s="173">
        <f>ROUND(I344*H344,2)</f>
        <v>0</v>
      </c>
      <c r="K344" s="169" t="s">
        <v>148</v>
      </c>
      <c r="L344" s="174"/>
      <c r="M344" s="175" t="s">
        <v>19</v>
      </c>
      <c r="N344" s="176" t="s">
        <v>42</v>
      </c>
      <c r="P344" s="137">
        <f>O344*H344</f>
        <v>0</v>
      </c>
      <c r="Q344" s="137">
        <v>5.1999999999999995E-4</v>
      </c>
      <c r="R344" s="137">
        <f>Q344*H344</f>
        <v>5.7200000000000003E-4</v>
      </c>
      <c r="S344" s="137">
        <v>0</v>
      </c>
      <c r="T344" s="138">
        <f>S344*H344</f>
        <v>0</v>
      </c>
      <c r="AR344" s="139" t="s">
        <v>207</v>
      </c>
      <c r="AT344" s="139" t="s">
        <v>449</v>
      </c>
      <c r="AU344" s="139" t="s">
        <v>81</v>
      </c>
      <c r="AY344" s="18" t="s">
        <v>142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8" t="s">
        <v>79</v>
      </c>
      <c r="BK344" s="140">
        <f>ROUND(I344*H344,2)</f>
        <v>0</v>
      </c>
      <c r="BL344" s="18" t="s">
        <v>149</v>
      </c>
      <c r="BM344" s="139" t="s">
        <v>498</v>
      </c>
    </row>
    <row r="345" spans="2:65" s="1" customFormat="1" ht="11.25">
      <c r="B345" s="33"/>
      <c r="D345" s="141" t="s">
        <v>151</v>
      </c>
      <c r="F345" s="142" t="s">
        <v>497</v>
      </c>
      <c r="I345" s="143"/>
      <c r="L345" s="33"/>
      <c r="M345" s="144"/>
      <c r="T345" s="54"/>
      <c r="AT345" s="18" t="s">
        <v>151</v>
      </c>
      <c r="AU345" s="18" t="s">
        <v>81</v>
      </c>
    </row>
    <row r="346" spans="2:65" s="13" customFormat="1" ht="11.25">
      <c r="B346" s="153"/>
      <c r="D346" s="141" t="s">
        <v>155</v>
      </c>
      <c r="F346" s="155" t="s">
        <v>499</v>
      </c>
      <c r="H346" s="156">
        <v>1.1000000000000001</v>
      </c>
      <c r="I346" s="157"/>
      <c r="L346" s="153"/>
      <c r="M346" s="158"/>
      <c r="T346" s="159"/>
      <c r="AT346" s="154" t="s">
        <v>155</v>
      </c>
      <c r="AU346" s="154" t="s">
        <v>81</v>
      </c>
      <c r="AV346" s="13" t="s">
        <v>81</v>
      </c>
      <c r="AW346" s="13" t="s">
        <v>4</v>
      </c>
      <c r="AX346" s="13" t="s">
        <v>79</v>
      </c>
      <c r="AY346" s="154" t="s">
        <v>142</v>
      </c>
    </row>
    <row r="347" spans="2:65" s="1" customFormat="1" ht="24.2" customHeight="1">
      <c r="B347" s="33"/>
      <c r="C347" s="128" t="s">
        <v>500</v>
      </c>
      <c r="D347" s="128" t="s">
        <v>144</v>
      </c>
      <c r="E347" s="129" t="s">
        <v>501</v>
      </c>
      <c r="F347" s="130" t="s">
        <v>502</v>
      </c>
      <c r="G347" s="131" t="s">
        <v>147</v>
      </c>
      <c r="H347" s="132">
        <v>33.927999999999997</v>
      </c>
      <c r="I347" s="133"/>
      <c r="J347" s="134">
        <f>ROUND(I347*H347,2)</f>
        <v>0</v>
      </c>
      <c r="K347" s="130" t="s">
        <v>148</v>
      </c>
      <c r="L347" s="33"/>
      <c r="M347" s="135" t="s">
        <v>19</v>
      </c>
      <c r="N347" s="136" t="s">
        <v>42</v>
      </c>
      <c r="P347" s="137">
        <f>O347*H347</f>
        <v>0</v>
      </c>
      <c r="Q347" s="137">
        <v>2.0000000000000001E-4</v>
      </c>
      <c r="R347" s="137">
        <f>Q347*H347</f>
        <v>6.7856000000000001E-3</v>
      </c>
      <c r="S347" s="137">
        <v>0</v>
      </c>
      <c r="T347" s="138">
        <f>S347*H347</f>
        <v>0</v>
      </c>
      <c r="AR347" s="139" t="s">
        <v>149</v>
      </c>
      <c r="AT347" s="139" t="s">
        <v>144</v>
      </c>
      <c r="AU347" s="139" t="s">
        <v>81</v>
      </c>
      <c r="AY347" s="18" t="s">
        <v>142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8" t="s">
        <v>79</v>
      </c>
      <c r="BK347" s="140">
        <f>ROUND(I347*H347,2)</f>
        <v>0</v>
      </c>
      <c r="BL347" s="18" t="s">
        <v>149</v>
      </c>
      <c r="BM347" s="139" t="s">
        <v>503</v>
      </c>
    </row>
    <row r="348" spans="2:65" s="1" customFormat="1" ht="19.5">
      <c r="B348" s="33"/>
      <c r="D348" s="141" t="s">
        <v>151</v>
      </c>
      <c r="F348" s="142" t="s">
        <v>504</v>
      </c>
      <c r="I348" s="143"/>
      <c r="L348" s="33"/>
      <c r="M348" s="144"/>
      <c r="T348" s="54"/>
      <c r="AT348" s="18" t="s">
        <v>151</v>
      </c>
      <c r="AU348" s="18" t="s">
        <v>81</v>
      </c>
    </row>
    <row r="349" spans="2:65" s="1" customFormat="1" ht="11.25">
      <c r="B349" s="33"/>
      <c r="D349" s="145" t="s">
        <v>153</v>
      </c>
      <c r="F349" s="146" t="s">
        <v>505</v>
      </c>
      <c r="I349" s="143"/>
      <c r="L349" s="33"/>
      <c r="M349" s="144"/>
      <c r="T349" s="54"/>
      <c r="AT349" s="18" t="s">
        <v>153</v>
      </c>
      <c r="AU349" s="18" t="s">
        <v>81</v>
      </c>
    </row>
    <row r="350" spans="2:65" s="12" customFormat="1" ht="22.5">
      <c r="B350" s="147"/>
      <c r="D350" s="141" t="s">
        <v>155</v>
      </c>
      <c r="E350" s="148" t="s">
        <v>19</v>
      </c>
      <c r="F350" s="149" t="s">
        <v>265</v>
      </c>
      <c r="H350" s="148" t="s">
        <v>19</v>
      </c>
      <c r="I350" s="150"/>
      <c r="L350" s="147"/>
      <c r="M350" s="151"/>
      <c r="T350" s="152"/>
      <c r="AT350" s="148" t="s">
        <v>155</v>
      </c>
      <c r="AU350" s="148" t="s">
        <v>81</v>
      </c>
      <c r="AV350" s="12" t="s">
        <v>79</v>
      </c>
      <c r="AW350" s="12" t="s">
        <v>32</v>
      </c>
      <c r="AX350" s="12" t="s">
        <v>71</v>
      </c>
      <c r="AY350" s="148" t="s">
        <v>142</v>
      </c>
    </row>
    <row r="351" spans="2:65" s="13" customFormat="1" ht="11.25">
      <c r="B351" s="153"/>
      <c r="D351" s="141" t="s">
        <v>155</v>
      </c>
      <c r="E351" s="154" t="s">
        <v>19</v>
      </c>
      <c r="F351" s="155" t="s">
        <v>447</v>
      </c>
      <c r="H351" s="156">
        <v>35.213000000000001</v>
      </c>
      <c r="I351" s="157"/>
      <c r="L351" s="153"/>
      <c r="M351" s="158"/>
      <c r="T351" s="159"/>
      <c r="AT351" s="154" t="s">
        <v>155</v>
      </c>
      <c r="AU351" s="154" t="s">
        <v>81</v>
      </c>
      <c r="AV351" s="13" t="s">
        <v>81</v>
      </c>
      <c r="AW351" s="13" t="s">
        <v>32</v>
      </c>
      <c r="AX351" s="13" t="s">
        <v>71</v>
      </c>
      <c r="AY351" s="154" t="s">
        <v>142</v>
      </c>
    </row>
    <row r="352" spans="2:65" s="13" customFormat="1" ht="11.25">
      <c r="B352" s="153"/>
      <c r="D352" s="141" t="s">
        <v>155</v>
      </c>
      <c r="E352" s="154" t="s">
        <v>19</v>
      </c>
      <c r="F352" s="155" t="s">
        <v>329</v>
      </c>
      <c r="H352" s="156">
        <v>-2.0499999999999998</v>
      </c>
      <c r="I352" s="157"/>
      <c r="L352" s="153"/>
      <c r="M352" s="158"/>
      <c r="T352" s="159"/>
      <c r="AT352" s="154" t="s">
        <v>155</v>
      </c>
      <c r="AU352" s="154" t="s">
        <v>81</v>
      </c>
      <c r="AV352" s="13" t="s">
        <v>81</v>
      </c>
      <c r="AW352" s="13" t="s">
        <v>32</v>
      </c>
      <c r="AX352" s="13" t="s">
        <v>71</v>
      </c>
      <c r="AY352" s="154" t="s">
        <v>142</v>
      </c>
    </row>
    <row r="353" spans="2:65" s="13" customFormat="1" ht="11.25">
      <c r="B353" s="153"/>
      <c r="D353" s="141" t="s">
        <v>155</v>
      </c>
      <c r="E353" s="154" t="s">
        <v>19</v>
      </c>
      <c r="F353" s="155" t="s">
        <v>506</v>
      </c>
      <c r="H353" s="156">
        <v>0.76500000000000001</v>
      </c>
      <c r="I353" s="157"/>
      <c r="L353" s="153"/>
      <c r="M353" s="158"/>
      <c r="T353" s="159"/>
      <c r="AT353" s="154" t="s">
        <v>155</v>
      </c>
      <c r="AU353" s="154" t="s">
        <v>81</v>
      </c>
      <c r="AV353" s="13" t="s">
        <v>81</v>
      </c>
      <c r="AW353" s="13" t="s">
        <v>32</v>
      </c>
      <c r="AX353" s="13" t="s">
        <v>71</v>
      </c>
      <c r="AY353" s="154" t="s">
        <v>142</v>
      </c>
    </row>
    <row r="354" spans="2:65" s="14" customFormat="1" ht="11.25">
      <c r="B354" s="160"/>
      <c r="D354" s="141" t="s">
        <v>155</v>
      </c>
      <c r="E354" s="161" t="s">
        <v>19</v>
      </c>
      <c r="F354" s="162" t="s">
        <v>190</v>
      </c>
      <c r="H354" s="163">
        <v>33.928000000000004</v>
      </c>
      <c r="I354" s="164"/>
      <c r="L354" s="160"/>
      <c r="M354" s="165"/>
      <c r="T354" s="166"/>
      <c r="AT354" s="161" t="s">
        <v>155</v>
      </c>
      <c r="AU354" s="161" t="s">
        <v>81</v>
      </c>
      <c r="AV354" s="14" t="s">
        <v>149</v>
      </c>
      <c r="AW354" s="14" t="s">
        <v>32</v>
      </c>
      <c r="AX354" s="14" t="s">
        <v>79</v>
      </c>
      <c r="AY354" s="161" t="s">
        <v>142</v>
      </c>
    </row>
    <row r="355" spans="2:65" s="1" customFormat="1" ht="24.2" customHeight="1">
      <c r="B355" s="33"/>
      <c r="C355" s="128" t="s">
        <v>507</v>
      </c>
      <c r="D355" s="128" t="s">
        <v>144</v>
      </c>
      <c r="E355" s="129" t="s">
        <v>508</v>
      </c>
      <c r="F355" s="130" t="s">
        <v>509</v>
      </c>
      <c r="G355" s="131" t="s">
        <v>147</v>
      </c>
      <c r="H355" s="132">
        <v>33.927999999999997</v>
      </c>
      <c r="I355" s="133"/>
      <c r="J355" s="134">
        <f>ROUND(I355*H355,2)</f>
        <v>0</v>
      </c>
      <c r="K355" s="130" t="s">
        <v>148</v>
      </c>
      <c r="L355" s="33"/>
      <c r="M355" s="135" t="s">
        <v>19</v>
      </c>
      <c r="N355" s="136" t="s">
        <v>42</v>
      </c>
      <c r="P355" s="137">
        <f>O355*H355</f>
        <v>0</v>
      </c>
      <c r="Q355" s="137">
        <v>2.7000000000000001E-3</v>
      </c>
      <c r="R355" s="137">
        <f>Q355*H355</f>
        <v>9.1605599999999995E-2</v>
      </c>
      <c r="S355" s="137">
        <v>0</v>
      </c>
      <c r="T355" s="138">
        <f>S355*H355</f>
        <v>0</v>
      </c>
      <c r="AR355" s="139" t="s">
        <v>149</v>
      </c>
      <c r="AT355" s="139" t="s">
        <v>144</v>
      </c>
      <c r="AU355" s="139" t="s">
        <v>81</v>
      </c>
      <c r="AY355" s="18" t="s">
        <v>142</v>
      </c>
      <c r="BE355" s="140">
        <f>IF(N355="základní",J355,0)</f>
        <v>0</v>
      </c>
      <c r="BF355" s="140">
        <f>IF(N355="snížená",J355,0)</f>
        <v>0</v>
      </c>
      <c r="BG355" s="140">
        <f>IF(N355="zákl. přenesená",J355,0)</f>
        <v>0</v>
      </c>
      <c r="BH355" s="140">
        <f>IF(N355="sníž. přenesená",J355,0)</f>
        <v>0</v>
      </c>
      <c r="BI355" s="140">
        <f>IF(N355="nulová",J355,0)</f>
        <v>0</v>
      </c>
      <c r="BJ355" s="18" t="s">
        <v>79</v>
      </c>
      <c r="BK355" s="140">
        <f>ROUND(I355*H355,2)</f>
        <v>0</v>
      </c>
      <c r="BL355" s="18" t="s">
        <v>149</v>
      </c>
      <c r="BM355" s="139" t="s">
        <v>510</v>
      </c>
    </row>
    <row r="356" spans="2:65" s="1" customFormat="1" ht="19.5">
      <c r="B356" s="33"/>
      <c r="D356" s="141" t="s">
        <v>151</v>
      </c>
      <c r="F356" s="142" t="s">
        <v>511</v>
      </c>
      <c r="I356" s="143"/>
      <c r="L356" s="33"/>
      <c r="M356" s="144"/>
      <c r="T356" s="54"/>
      <c r="AT356" s="18" t="s">
        <v>151</v>
      </c>
      <c r="AU356" s="18" t="s">
        <v>81</v>
      </c>
    </row>
    <row r="357" spans="2:65" s="1" customFormat="1" ht="11.25">
      <c r="B357" s="33"/>
      <c r="D357" s="145" t="s">
        <v>153</v>
      </c>
      <c r="F357" s="146" t="s">
        <v>512</v>
      </c>
      <c r="I357" s="143"/>
      <c r="L357" s="33"/>
      <c r="M357" s="144"/>
      <c r="T357" s="54"/>
      <c r="AT357" s="18" t="s">
        <v>153</v>
      </c>
      <c r="AU357" s="18" t="s">
        <v>81</v>
      </c>
    </row>
    <row r="358" spans="2:65" s="12" customFormat="1" ht="22.5">
      <c r="B358" s="147"/>
      <c r="D358" s="141" t="s">
        <v>155</v>
      </c>
      <c r="E358" s="148" t="s">
        <v>19</v>
      </c>
      <c r="F358" s="149" t="s">
        <v>265</v>
      </c>
      <c r="H358" s="148" t="s">
        <v>19</v>
      </c>
      <c r="I358" s="150"/>
      <c r="L358" s="147"/>
      <c r="M358" s="151"/>
      <c r="T358" s="152"/>
      <c r="AT358" s="148" t="s">
        <v>155</v>
      </c>
      <c r="AU358" s="148" t="s">
        <v>81</v>
      </c>
      <c r="AV358" s="12" t="s">
        <v>79</v>
      </c>
      <c r="AW358" s="12" t="s">
        <v>32</v>
      </c>
      <c r="AX358" s="12" t="s">
        <v>71</v>
      </c>
      <c r="AY358" s="148" t="s">
        <v>142</v>
      </c>
    </row>
    <row r="359" spans="2:65" s="13" customFormat="1" ht="11.25">
      <c r="B359" s="153"/>
      <c r="D359" s="141" t="s">
        <v>155</v>
      </c>
      <c r="E359" s="154" t="s">
        <v>19</v>
      </c>
      <c r="F359" s="155" t="s">
        <v>447</v>
      </c>
      <c r="H359" s="156">
        <v>35.213000000000001</v>
      </c>
      <c r="I359" s="157"/>
      <c r="L359" s="153"/>
      <c r="M359" s="158"/>
      <c r="T359" s="159"/>
      <c r="AT359" s="154" t="s">
        <v>155</v>
      </c>
      <c r="AU359" s="154" t="s">
        <v>81</v>
      </c>
      <c r="AV359" s="13" t="s">
        <v>81</v>
      </c>
      <c r="AW359" s="13" t="s">
        <v>32</v>
      </c>
      <c r="AX359" s="13" t="s">
        <v>71</v>
      </c>
      <c r="AY359" s="154" t="s">
        <v>142</v>
      </c>
    </row>
    <row r="360" spans="2:65" s="13" customFormat="1" ht="11.25">
      <c r="B360" s="153"/>
      <c r="D360" s="141" t="s">
        <v>155</v>
      </c>
      <c r="E360" s="154" t="s">
        <v>19</v>
      </c>
      <c r="F360" s="155" t="s">
        <v>329</v>
      </c>
      <c r="H360" s="156">
        <v>-2.0499999999999998</v>
      </c>
      <c r="I360" s="157"/>
      <c r="L360" s="153"/>
      <c r="M360" s="158"/>
      <c r="T360" s="159"/>
      <c r="AT360" s="154" t="s">
        <v>155</v>
      </c>
      <c r="AU360" s="154" t="s">
        <v>81</v>
      </c>
      <c r="AV360" s="13" t="s">
        <v>81</v>
      </c>
      <c r="AW360" s="13" t="s">
        <v>32</v>
      </c>
      <c r="AX360" s="13" t="s">
        <v>71</v>
      </c>
      <c r="AY360" s="154" t="s">
        <v>142</v>
      </c>
    </row>
    <row r="361" spans="2:65" s="13" customFormat="1" ht="11.25">
      <c r="B361" s="153"/>
      <c r="D361" s="141" t="s">
        <v>155</v>
      </c>
      <c r="E361" s="154" t="s">
        <v>19</v>
      </c>
      <c r="F361" s="155" t="s">
        <v>506</v>
      </c>
      <c r="H361" s="156">
        <v>0.76500000000000001</v>
      </c>
      <c r="I361" s="157"/>
      <c r="L361" s="153"/>
      <c r="M361" s="158"/>
      <c r="T361" s="159"/>
      <c r="AT361" s="154" t="s">
        <v>155</v>
      </c>
      <c r="AU361" s="154" t="s">
        <v>81</v>
      </c>
      <c r="AV361" s="13" t="s">
        <v>81</v>
      </c>
      <c r="AW361" s="13" t="s">
        <v>32</v>
      </c>
      <c r="AX361" s="13" t="s">
        <v>71</v>
      </c>
      <c r="AY361" s="154" t="s">
        <v>142</v>
      </c>
    </row>
    <row r="362" spans="2:65" s="14" customFormat="1" ht="11.25">
      <c r="B362" s="160"/>
      <c r="D362" s="141" t="s">
        <v>155</v>
      </c>
      <c r="E362" s="161" t="s">
        <v>19</v>
      </c>
      <c r="F362" s="162" t="s">
        <v>190</v>
      </c>
      <c r="H362" s="163">
        <v>33.927999999999997</v>
      </c>
      <c r="I362" s="164"/>
      <c r="L362" s="160"/>
      <c r="M362" s="165"/>
      <c r="T362" s="166"/>
      <c r="AT362" s="161" t="s">
        <v>155</v>
      </c>
      <c r="AU362" s="161" t="s">
        <v>81</v>
      </c>
      <c r="AV362" s="14" t="s">
        <v>149</v>
      </c>
      <c r="AW362" s="14" t="s">
        <v>32</v>
      </c>
      <c r="AX362" s="14" t="s">
        <v>79</v>
      </c>
      <c r="AY362" s="161" t="s">
        <v>142</v>
      </c>
    </row>
    <row r="363" spans="2:65" s="1" customFormat="1" ht="24.2" customHeight="1">
      <c r="B363" s="33"/>
      <c r="C363" s="128" t="s">
        <v>513</v>
      </c>
      <c r="D363" s="128" t="s">
        <v>144</v>
      </c>
      <c r="E363" s="129" t="s">
        <v>514</v>
      </c>
      <c r="F363" s="130" t="s">
        <v>515</v>
      </c>
      <c r="G363" s="131" t="s">
        <v>147</v>
      </c>
      <c r="H363" s="132">
        <v>3.875</v>
      </c>
      <c r="I363" s="133"/>
      <c r="J363" s="134">
        <f>ROUND(I363*H363,2)</f>
        <v>0</v>
      </c>
      <c r="K363" s="130" t="s">
        <v>148</v>
      </c>
      <c r="L363" s="33"/>
      <c r="M363" s="135" t="s">
        <v>19</v>
      </c>
      <c r="N363" s="136" t="s">
        <v>42</v>
      </c>
      <c r="P363" s="137">
        <f>O363*H363</f>
        <v>0</v>
      </c>
      <c r="Q363" s="137">
        <v>1.8000000000000001E-4</v>
      </c>
      <c r="R363" s="137">
        <f>Q363*H363</f>
        <v>6.9750000000000009E-4</v>
      </c>
      <c r="S363" s="137">
        <v>0</v>
      </c>
      <c r="T363" s="138">
        <f>S363*H363</f>
        <v>0</v>
      </c>
      <c r="AR363" s="139" t="s">
        <v>149</v>
      </c>
      <c r="AT363" s="139" t="s">
        <v>144</v>
      </c>
      <c r="AU363" s="139" t="s">
        <v>81</v>
      </c>
      <c r="AY363" s="18" t="s">
        <v>142</v>
      </c>
      <c r="BE363" s="140">
        <f>IF(N363="základní",J363,0)</f>
        <v>0</v>
      </c>
      <c r="BF363" s="140">
        <f>IF(N363="snížená",J363,0)</f>
        <v>0</v>
      </c>
      <c r="BG363" s="140">
        <f>IF(N363="zákl. přenesená",J363,0)</f>
        <v>0</v>
      </c>
      <c r="BH363" s="140">
        <f>IF(N363="sníž. přenesená",J363,0)</f>
        <v>0</v>
      </c>
      <c r="BI363" s="140">
        <f>IF(N363="nulová",J363,0)</f>
        <v>0</v>
      </c>
      <c r="BJ363" s="18" t="s">
        <v>79</v>
      </c>
      <c r="BK363" s="140">
        <f>ROUND(I363*H363,2)</f>
        <v>0</v>
      </c>
      <c r="BL363" s="18" t="s">
        <v>149</v>
      </c>
      <c r="BM363" s="139" t="s">
        <v>516</v>
      </c>
    </row>
    <row r="364" spans="2:65" s="1" customFormat="1" ht="19.5">
      <c r="B364" s="33"/>
      <c r="D364" s="141" t="s">
        <v>151</v>
      </c>
      <c r="F364" s="142" t="s">
        <v>517</v>
      </c>
      <c r="I364" s="143"/>
      <c r="L364" s="33"/>
      <c r="M364" s="144"/>
      <c r="T364" s="54"/>
      <c r="AT364" s="18" t="s">
        <v>151</v>
      </c>
      <c r="AU364" s="18" t="s">
        <v>81</v>
      </c>
    </row>
    <row r="365" spans="2:65" s="1" customFormat="1" ht="11.25">
      <c r="B365" s="33"/>
      <c r="D365" s="145" t="s">
        <v>153</v>
      </c>
      <c r="F365" s="146" t="s">
        <v>518</v>
      </c>
      <c r="I365" s="143"/>
      <c r="L365" s="33"/>
      <c r="M365" s="144"/>
      <c r="T365" s="54"/>
      <c r="AT365" s="18" t="s">
        <v>153</v>
      </c>
      <c r="AU365" s="18" t="s">
        <v>81</v>
      </c>
    </row>
    <row r="366" spans="2:65" s="13" customFormat="1" ht="11.25">
      <c r="B366" s="153"/>
      <c r="D366" s="141" t="s">
        <v>155</v>
      </c>
      <c r="E366" s="154" t="s">
        <v>19</v>
      </c>
      <c r="F366" s="155" t="s">
        <v>519</v>
      </c>
      <c r="H366" s="156">
        <v>3.875</v>
      </c>
      <c r="I366" s="157"/>
      <c r="L366" s="153"/>
      <c r="M366" s="158"/>
      <c r="T366" s="159"/>
      <c r="AT366" s="154" t="s">
        <v>155</v>
      </c>
      <c r="AU366" s="154" t="s">
        <v>81</v>
      </c>
      <c r="AV366" s="13" t="s">
        <v>81</v>
      </c>
      <c r="AW366" s="13" t="s">
        <v>32</v>
      </c>
      <c r="AX366" s="13" t="s">
        <v>79</v>
      </c>
      <c r="AY366" s="154" t="s">
        <v>142</v>
      </c>
    </row>
    <row r="367" spans="2:65" s="1" customFormat="1" ht="24.2" customHeight="1">
      <c r="B367" s="33"/>
      <c r="C367" s="128" t="s">
        <v>520</v>
      </c>
      <c r="D367" s="128" t="s">
        <v>144</v>
      </c>
      <c r="E367" s="129" t="s">
        <v>521</v>
      </c>
      <c r="F367" s="130" t="s">
        <v>522</v>
      </c>
      <c r="G367" s="131" t="s">
        <v>147</v>
      </c>
      <c r="H367" s="132">
        <v>3.875</v>
      </c>
      <c r="I367" s="133"/>
      <c r="J367" s="134">
        <f>ROUND(I367*H367,2)</f>
        <v>0</v>
      </c>
      <c r="K367" s="130" t="s">
        <v>148</v>
      </c>
      <c r="L367" s="33"/>
      <c r="M367" s="135" t="s">
        <v>19</v>
      </c>
      <c r="N367" s="136" t="s">
        <v>42</v>
      </c>
      <c r="P367" s="137">
        <f>O367*H367</f>
        <v>0</v>
      </c>
      <c r="Q367" s="137">
        <v>3.8E-3</v>
      </c>
      <c r="R367" s="137">
        <f>Q367*H367</f>
        <v>1.4725E-2</v>
      </c>
      <c r="S367" s="137">
        <v>0</v>
      </c>
      <c r="T367" s="138">
        <f>S367*H367</f>
        <v>0</v>
      </c>
      <c r="AR367" s="139" t="s">
        <v>149</v>
      </c>
      <c r="AT367" s="139" t="s">
        <v>144</v>
      </c>
      <c r="AU367" s="139" t="s">
        <v>81</v>
      </c>
      <c r="AY367" s="18" t="s">
        <v>142</v>
      </c>
      <c r="BE367" s="140">
        <f>IF(N367="základní",J367,0)</f>
        <v>0</v>
      </c>
      <c r="BF367" s="140">
        <f>IF(N367="snížená",J367,0)</f>
        <v>0</v>
      </c>
      <c r="BG367" s="140">
        <f>IF(N367="zákl. přenesená",J367,0)</f>
        <v>0</v>
      </c>
      <c r="BH367" s="140">
        <f>IF(N367="sníž. přenesená",J367,0)</f>
        <v>0</v>
      </c>
      <c r="BI367" s="140">
        <f>IF(N367="nulová",J367,0)</f>
        <v>0</v>
      </c>
      <c r="BJ367" s="18" t="s">
        <v>79</v>
      </c>
      <c r="BK367" s="140">
        <f>ROUND(I367*H367,2)</f>
        <v>0</v>
      </c>
      <c r="BL367" s="18" t="s">
        <v>149</v>
      </c>
      <c r="BM367" s="139" t="s">
        <v>523</v>
      </c>
    </row>
    <row r="368" spans="2:65" s="1" customFormat="1" ht="19.5">
      <c r="B368" s="33"/>
      <c r="D368" s="141" t="s">
        <v>151</v>
      </c>
      <c r="F368" s="142" t="s">
        <v>524</v>
      </c>
      <c r="I368" s="143"/>
      <c r="L368" s="33"/>
      <c r="M368" s="144"/>
      <c r="T368" s="54"/>
      <c r="AT368" s="18" t="s">
        <v>151</v>
      </c>
      <c r="AU368" s="18" t="s">
        <v>81</v>
      </c>
    </row>
    <row r="369" spans="2:65" s="1" customFormat="1" ht="11.25">
      <c r="B369" s="33"/>
      <c r="D369" s="145" t="s">
        <v>153</v>
      </c>
      <c r="F369" s="146" t="s">
        <v>525</v>
      </c>
      <c r="I369" s="143"/>
      <c r="L369" s="33"/>
      <c r="M369" s="144"/>
      <c r="T369" s="54"/>
      <c r="AT369" s="18" t="s">
        <v>153</v>
      </c>
      <c r="AU369" s="18" t="s">
        <v>81</v>
      </c>
    </row>
    <row r="370" spans="2:65" s="1" customFormat="1" ht="37.9" customHeight="1">
      <c r="B370" s="33"/>
      <c r="C370" s="128" t="s">
        <v>526</v>
      </c>
      <c r="D370" s="128" t="s">
        <v>144</v>
      </c>
      <c r="E370" s="129" t="s">
        <v>527</v>
      </c>
      <c r="F370" s="130" t="s">
        <v>528</v>
      </c>
      <c r="G370" s="131" t="s">
        <v>160</v>
      </c>
      <c r="H370" s="132">
        <v>3.0910000000000002</v>
      </c>
      <c r="I370" s="133"/>
      <c r="J370" s="134">
        <f>ROUND(I370*H370,2)</f>
        <v>0</v>
      </c>
      <c r="K370" s="130" t="s">
        <v>148</v>
      </c>
      <c r="L370" s="33"/>
      <c r="M370" s="135" t="s">
        <v>19</v>
      </c>
      <c r="N370" s="136" t="s">
        <v>42</v>
      </c>
      <c r="P370" s="137">
        <f>O370*H370</f>
        <v>0</v>
      </c>
      <c r="Q370" s="137">
        <v>2.3010199999999998</v>
      </c>
      <c r="R370" s="137">
        <f>Q370*H370</f>
        <v>7.1124528199999997</v>
      </c>
      <c r="S370" s="137">
        <v>0</v>
      </c>
      <c r="T370" s="138">
        <f>S370*H370</f>
        <v>0</v>
      </c>
      <c r="AR370" s="139" t="s">
        <v>149</v>
      </c>
      <c r="AT370" s="139" t="s">
        <v>144</v>
      </c>
      <c r="AU370" s="139" t="s">
        <v>81</v>
      </c>
      <c r="AY370" s="18" t="s">
        <v>142</v>
      </c>
      <c r="BE370" s="140">
        <f>IF(N370="základní",J370,0)</f>
        <v>0</v>
      </c>
      <c r="BF370" s="140">
        <f>IF(N370="snížená",J370,0)</f>
        <v>0</v>
      </c>
      <c r="BG370" s="140">
        <f>IF(N370="zákl. přenesená",J370,0)</f>
        <v>0</v>
      </c>
      <c r="BH370" s="140">
        <f>IF(N370="sníž. přenesená",J370,0)</f>
        <v>0</v>
      </c>
      <c r="BI370" s="140">
        <f>IF(N370="nulová",J370,0)</f>
        <v>0</v>
      </c>
      <c r="BJ370" s="18" t="s">
        <v>79</v>
      </c>
      <c r="BK370" s="140">
        <f>ROUND(I370*H370,2)</f>
        <v>0</v>
      </c>
      <c r="BL370" s="18" t="s">
        <v>149</v>
      </c>
      <c r="BM370" s="139" t="s">
        <v>529</v>
      </c>
    </row>
    <row r="371" spans="2:65" s="1" customFormat="1" ht="19.5">
      <c r="B371" s="33"/>
      <c r="D371" s="141" t="s">
        <v>151</v>
      </c>
      <c r="F371" s="142" t="s">
        <v>530</v>
      </c>
      <c r="I371" s="143"/>
      <c r="L371" s="33"/>
      <c r="M371" s="144"/>
      <c r="T371" s="54"/>
      <c r="AT371" s="18" t="s">
        <v>151</v>
      </c>
      <c r="AU371" s="18" t="s">
        <v>81</v>
      </c>
    </row>
    <row r="372" spans="2:65" s="1" customFormat="1" ht="11.25">
      <c r="B372" s="33"/>
      <c r="D372" s="145" t="s">
        <v>153</v>
      </c>
      <c r="F372" s="146" t="s">
        <v>531</v>
      </c>
      <c r="I372" s="143"/>
      <c r="L372" s="33"/>
      <c r="M372" s="144"/>
      <c r="T372" s="54"/>
      <c r="AT372" s="18" t="s">
        <v>153</v>
      </c>
      <c r="AU372" s="18" t="s">
        <v>81</v>
      </c>
    </row>
    <row r="373" spans="2:65" s="12" customFormat="1" ht="22.5">
      <c r="B373" s="147"/>
      <c r="D373" s="141" t="s">
        <v>155</v>
      </c>
      <c r="E373" s="148" t="s">
        <v>19</v>
      </c>
      <c r="F373" s="149" t="s">
        <v>265</v>
      </c>
      <c r="H373" s="148" t="s">
        <v>19</v>
      </c>
      <c r="I373" s="150"/>
      <c r="L373" s="147"/>
      <c r="M373" s="151"/>
      <c r="T373" s="152"/>
      <c r="AT373" s="148" t="s">
        <v>155</v>
      </c>
      <c r="AU373" s="148" t="s">
        <v>81</v>
      </c>
      <c r="AV373" s="12" t="s">
        <v>79</v>
      </c>
      <c r="AW373" s="12" t="s">
        <v>32</v>
      </c>
      <c r="AX373" s="12" t="s">
        <v>71</v>
      </c>
      <c r="AY373" s="148" t="s">
        <v>142</v>
      </c>
    </row>
    <row r="374" spans="2:65" s="13" customFormat="1" ht="22.5">
      <c r="B374" s="153"/>
      <c r="D374" s="141" t="s">
        <v>155</v>
      </c>
      <c r="E374" s="154" t="s">
        <v>19</v>
      </c>
      <c r="F374" s="155" t="s">
        <v>532</v>
      </c>
      <c r="H374" s="156">
        <v>1.252</v>
      </c>
      <c r="I374" s="157"/>
      <c r="L374" s="153"/>
      <c r="M374" s="158"/>
      <c r="T374" s="159"/>
      <c r="AT374" s="154" t="s">
        <v>155</v>
      </c>
      <c r="AU374" s="154" t="s">
        <v>81</v>
      </c>
      <c r="AV374" s="13" t="s">
        <v>81</v>
      </c>
      <c r="AW374" s="13" t="s">
        <v>32</v>
      </c>
      <c r="AX374" s="13" t="s">
        <v>71</v>
      </c>
      <c r="AY374" s="154" t="s">
        <v>142</v>
      </c>
    </row>
    <row r="375" spans="2:65" s="13" customFormat="1" ht="22.5">
      <c r="B375" s="153"/>
      <c r="D375" s="141" t="s">
        <v>155</v>
      </c>
      <c r="E375" s="154" t="s">
        <v>19</v>
      </c>
      <c r="F375" s="155" t="s">
        <v>533</v>
      </c>
      <c r="H375" s="156">
        <v>1.839</v>
      </c>
      <c r="I375" s="157"/>
      <c r="L375" s="153"/>
      <c r="M375" s="158"/>
      <c r="T375" s="159"/>
      <c r="AT375" s="154" t="s">
        <v>155</v>
      </c>
      <c r="AU375" s="154" t="s">
        <v>81</v>
      </c>
      <c r="AV375" s="13" t="s">
        <v>81</v>
      </c>
      <c r="AW375" s="13" t="s">
        <v>32</v>
      </c>
      <c r="AX375" s="13" t="s">
        <v>71</v>
      </c>
      <c r="AY375" s="154" t="s">
        <v>142</v>
      </c>
    </row>
    <row r="376" spans="2:65" s="14" customFormat="1" ht="11.25">
      <c r="B376" s="160"/>
      <c r="D376" s="141" t="s">
        <v>155</v>
      </c>
      <c r="E376" s="161" t="s">
        <v>19</v>
      </c>
      <c r="F376" s="162" t="s">
        <v>190</v>
      </c>
      <c r="H376" s="163">
        <v>3.0910000000000002</v>
      </c>
      <c r="I376" s="164"/>
      <c r="L376" s="160"/>
      <c r="M376" s="165"/>
      <c r="T376" s="166"/>
      <c r="AT376" s="161" t="s">
        <v>155</v>
      </c>
      <c r="AU376" s="161" t="s">
        <v>81</v>
      </c>
      <c r="AV376" s="14" t="s">
        <v>149</v>
      </c>
      <c r="AW376" s="14" t="s">
        <v>32</v>
      </c>
      <c r="AX376" s="14" t="s">
        <v>79</v>
      </c>
      <c r="AY376" s="161" t="s">
        <v>142</v>
      </c>
    </row>
    <row r="377" spans="2:65" s="1" customFormat="1" ht="24.2" customHeight="1">
      <c r="B377" s="33"/>
      <c r="C377" s="128" t="s">
        <v>534</v>
      </c>
      <c r="D377" s="128" t="s">
        <v>144</v>
      </c>
      <c r="E377" s="129" t="s">
        <v>535</v>
      </c>
      <c r="F377" s="130" t="s">
        <v>536</v>
      </c>
      <c r="G377" s="131" t="s">
        <v>160</v>
      </c>
      <c r="H377" s="132">
        <v>3.0910000000000002</v>
      </c>
      <c r="I377" s="133"/>
      <c r="J377" s="134">
        <f>ROUND(I377*H377,2)</f>
        <v>0</v>
      </c>
      <c r="K377" s="130" t="s">
        <v>148</v>
      </c>
      <c r="L377" s="33"/>
      <c r="M377" s="135" t="s">
        <v>19</v>
      </c>
      <c r="N377" s="136" t="s">
        <v>42</v>
      </c>
      <c r="P377" s="137">
        <f>O377*H377</f>
        <v>0</v>
      </c>
      <c r="Q377" s="137">
        <v>0</v>
      </c>
      <c r="R377" s="137">
        <f>Q377*H377</f>
        <v>0</v>
      </c>
      <c r="S377" s="137">
        <v>0</v>
      </c>
      <c r="T377" s="138">
        <f>S377*H377</f>
        <v>0</v>
      </c>
      <c r="AR377" s="139" t="s">
        <v>149</v>
      </c>
      <c r="AT377" s="139" t="s">
        <v>144</v>
      </c>
      <c r="AU377" s="139" t="s">
        <v>81</v>
      </c>
      <c r="AY377" s="18" t="s">
        <v>142</v>
      </c>
      <c r="BE377" s="140">
        <f>IF(N377="základní",J377,0)</f>
        <v>0</v>
      </c>
      <c r="BF377" s="140">
        <f>IF(N377="snížená",J377,0)</f>
        <v>0</v>
      </c>
      <c r="BG377" s="140">
        <f>IF(N377="zákl. přenesená",J377,0)</f>
        <v>0</v>
      </c>
      <c r="BH377" s="140">
        <f>IF(N377="sníž. přenesená",J377,0)</f>
        <v>0</v>
      </c>
      <c r="BI377" s="140">
        <f>IF(N377="nulová",J377,0)</f>
        <v>0</v>
      </c>
      <c r="BJ377" s="18" t="s">
        <v>79</v>
      </c>
      <c r="BK377" s="140">
        <f>ROUND(I377*H377,2)</f>
        <v>0</v>
      </c>
      <c r="BL377" s="18" t="s">
        <v>149</v>
      </c>
      <c r="BM377" s="139" t="s">
        <v>537</v>
      </c>
    </row>
    <row r="378" spans="2:65" s="1" customFormat="1" ht="19.5">
      <c r="B378" s="33"/>
      <c r="D378" s="141" t="s">
        <v>151</v>
      </c>
      <c r="F378" s="142" t="s">
        <v>538</v>
      </c>
      <c r="I378" s="143"/>
      <c r="L378" s="33"/>
      <c r="M378" s="144"/>
      <c r="T378" s="54"/>
      <c r="AT378" s="18" t="s">
        <v>151</v>
      </c>
      <c r="AU378" s="18" t="s">
        <v>81</v>
      </c>
    </row>
    <row r="379" spans="2:65" s="1" customFormat="1" ht="11.25">
      <c r="B379" s="33"/>
      <c r="D379" s="145" t="s">
        <v>153</v>
      </c>
      <c r="F379" s="146" t="s">
        <v>539</v>
      </c>
      <c r="I379" s="143"/>
      <c r="L379" s="33"/>
      <c r="M379" s="144"/>
      <c r="T379" s="54"/>
      <c r="AT379" s="18" t="s">
        <v>153</v>
      </c>
      <c r="AU379" s="18" t="s">
        <v>81</v>
      </c>
    </row>
    <row r="380" spans="2:65" s="11" customFormat="1" ht="22.9" customHeight="1">
      <c r="B380" s="116"/>
      <c r="D380" s="117" t="s">
        <v>70</v>
      </c>
      <c r="E380" s="126" t="s">
        <v>207</v>
      </c>
      <c r="F380" s="126" t="s">
        <v>540</v>
      </c>
      <c r="I380" s="119"/>
      <c r="J380" s="127">
        <f>BK380</f>
        <v>0</v>
      </c>
      <c r="L380" s="116"/>
      <c r="M380" s="121"/>
      <c r="P380" s="122">
        <f>SUM(P381:P384)</f>
        <v>0</v>
      </c>
      <c r="R380" s="122">
        <f>SUM(R381:R384)</f>
        <v>0.15321000000000001</v>
      </c>
      <c r="T380" s="123">
        <f>SUM(T381:T384)</f>
        <v>0</v>
      </c>
      <c r="AR380" s="117" t="s">
        <v>79</v>
      </c>
      <c r="AT380" s="124" t="s">
        <v>70</v>
      </c>
      <c r="AU380" s="124" t="s">
        <v>79</v>
      </c>
      <c r="AY380" s="117" t="s">
        <v>142</v>
      </c>
      <c r="BK380" s="125">
        <f>SUM(BK381:BK384)</f>
        <v>0</v>
      </c>
    </row>
    <row r="381" spans="2:65" s="1" customFormat="1" ht="33" customHeight="1">
      <c r="B381" s="33"/>
      <c r="C381" s="128" t="s">
        <v>541</v>
      </c>
      <c r="D381" s="128" t="s">
        <v>144</v>
      </c>
      <c r="E381" s="129" t="s">
        <v>542</v>
      </c>
      <c r="F381" s="130" t="s">
        <v>543</v>
      </c>
      <c r="G381" s="131" t="s">
        <v>544</v>
      </c>
      <c r="H381" s="132">
        <v>1</v>
      </c>
      <c r="I381" s="133"/>
      <c r="J381" s="134">
        <f>ROUND(I381*H381,2)</f>
        <v>0</v>
      </c>
      <c r="K381" s="130" t="s">
        <v>148</v>
      </c>
      <c r="L381" s="33"/>
      <c r="M381" s="135" t="s">
        <v>19</v>
      </c>
      <c r="N381" s="136" t="s">
        <v>42</v>
      </c>
      <c r="P381" s="137">
        <f>O381*H381</f>
        <v>0</v>
      </c>
      <c r="Q381" s="137">
        <v>0.15321000000000001</v>
      </c>
      <c r="R381" s="137">
        <f>Q381*H381</f>
        <v>0.15321000000000001</v>
      </c>
      <c r="S381" s="137">
        <v>0</v>
      </c>
      <c r="T381" s="138">
        <f>S381*H381</f>
        <v>0</v>
      </c>
      <c r="AR381" s="139" t="s">
        <v>149</v>
      </c>
      <c r="AT381" s="139" t="s">
        <v>144</v>
      </c>
      <c r="AU381" s="139" t="s">
        <v>81</v>
      </c>
      <c r="AY381" s="18" t="s">
        <v>142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8" t="s">
        <v>79</v>
      </c>
      <c r="BK381" s="140">
        <f>ROUND(I381*H381,2)</f>
        <v>0</v>
      </c>
      <c r="BL381" s="18" t="s">
        <v>149</v>
      </c>
      <c r="BM381" s="139" t="s">
        <v>545</v>
      </c>
    </row>
    <row r="382" spans="2:65" s="1" customFormat="1" ht="29.25">
      <c r="B382" s="33"/>
      <c r="D382" s="141" t="s">
        <v>151</v>
      </c>
      <c r="F382" s="142" t="s">
        <v>546</v>
      </c>
      <c r="I382" s="143"/>
      <c r="L382" s="33"/>
      <c r="M382" s="144"/>
      <c r="T382" s="54"/>
      <c r="AT382" s="18" t="s">
        <v>151</v>
      </c>
      <c r="AU382" s="18" t="s">
        <v>81</v>
      </c>
    </row>
    <row r="383" spans="2:65" s="1" customFormat="1" ht="11.25">
      <c r="B383" s="33"/>
      <c r="D383" s="145" t="s">
        <v>153</v>
      </c>
      <c r="F383" s="146" t="s">
        <v>547</v>
      </c>
      <c r="I383" s="143"/>
      <c r="L383" s="33"/>
      <c r="M383" s="144"/>
      <c r="T383" s="54"/>
      <c r="AT383" s="18" t="s">
        <v>153</v>
      </c>
      <c r="AU383" s="18" t="s">
        <v>81</v>
      </c>
    </row>
    <row r="384" spans="2:65" s="13" customFormat="1" ht="11.25">
      <c r="B384" s="153"/>
      <c r="D384" s="141" t="s">
        <v>155</v>
      </c>
      <c r="E384" s="154" t="s">
        <v>19</v>
      </c>
      <c r="F384" s="155" t="s">
        <v>548</v>
      </c>
      <c r="H384" s="156">
        <v>1</v>
      </c>
      <c r="I384" s="157"/>
      <c r="L384" s="153"/>
      <c r="M384" s="158"/>
      <c r="T384" s="159"/>
      <c r="AT384" s="154" t="s">
        <v>155</v>
      </c>
      <c r="AU384" s="154" t="s">
        <v>81</v>
      </c>
      <c r="AV384" s="13" t="s">
        <v>81</v>
      </c>
      <c r="AW384" s="13" t="s">
        <v>32</v>
      </c>
      <c r="AX384" s="13" t="s">
        <v>79</v>
      </c>
      <c r="AY384" s="154" t="s">
        <v>142</v>
      </c>
    </row>
    <row r="385" spans="2:65" s="11" customFormat="1" ht="22.9" customHeight="1">
      <c r="B385" s="116"/>
      <c r="D385" s="117" t="s">
        <v>70</v>
      </c>
      <c r="E385" s="126" t="s">
        <v>213</v>
      </c>
      <c r="F385" s="126" t="s">
        <v>549</v>
      </c>
      <c r="I385" s="119"/>
      <c r="J385" s="127">
        <f>BK385</f>
        <v>0</v>
      </c>
      <c r="L385" s="116"/>
      <c r="M385" s="121"/>
      <c r="P385" s="122">
        <f>SUM(P386:P389)</f>
        <v>0</v>
      </c>
      <c r="R385" s="122">
        <f>SUM(R386:R389)</f>
        <v>0</v>
      </c>
      <c r="T385" s="123">
        <f>SUM(T386:T389)</f>
        <v>0</v>
      </c>
      <c r="AR385" s="117" t="s">
        <v>79</v>
      </c>
      <c r="AT385" s="124" t="s">
        <v>70</v>
      </c>
      <c r="AU385" s="124" t="s">
        <v>79</v>
      </c>
      <c r="AY385" s="117" t="s">
        <v>142</v>
      </c>
      <c r="BK385" s="125">
        <f>SUM(BK386:BK389)</f>
        <v>0</v>
      </c>
    </row>
    <row r="386" spans="2:65" s="1" customFormat="1" ht="33" customHeight="1">
      <c r="B386" s="33"/>
      <c r="C386" s="128" t="s">
        <v>550</v>
      </c>
      <c r="D386" s="128" t="s">
        <v>144</v>
      </c>
      <c r="E386" s="129" t="s">
        <v>551</v>
      </c>
      <c r="F386" s="130" t="s">
        <v>552</v>
      </c>
      <c r="G386" s="131" t="s">
        <v>147</v>
      </c>
      <c r="H386" s="132">
        <v>47.1</v>
      </c>
      <c r="I386" s="133"/>
      <c r="J386" s="134">
        <f>ROUND(I386*H386,2)</f>
        <v>0</v>
      </c>
      <c r="K386" s="130" t="s">
        <v>148</v>
      </c>
      <c r="L386" s="33"/>
      <c r="M386" s="135" t="s">
        <v>19</v>
      </c>
      <c r="N386" s="136" t="s">
        <v>42</v>
      </c>
      <c r="P386" s="137">
        <f>O386*H386</f>
        <v>0</v>
      </c>
      <c r="Q386" s="137">
        <v>0</v>
      </c>
      <c r="R386" s="137">
        <f>Q386*H386</f>
        <v>0</v>
      </c>
      <c r="S386" s="137">
        <v>0</v>
      </c>
      <c r="T386" s="138">
        <f>S386*H386</f>
        <v>0</v>
      </c>
      <c r="AR386" s="139" t="s">
        <v>149</v>
      </c>
      <c r="AT386" s="139" t="s">
        <v>144</v>
      </c>
      <c r="AU386" s="139" t="s">
        <v>81</v>
      </c>
      <c r="AY386" s="18" t="s">
        <v>142</v>
      </c>
      <c r="BE386" s="140">
        <f>IF(N386="základní",J386,0)</f>
        <v>0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8" t="s">
        <v>79</v>
      </c>
      <c r="BK386" s="140">
        <f>ROUND(I386*H386,2)</f>
        <v>0</v>
      </c>
      <c r="BL386" s="18" t="s">
        <v>149</v>
      </c>
      <c r="BM386" s="139" t="s">
        <v>553</v>
      </c>
    </row>
    <row r="387" spans="2:65" s="1" customFormat="1" ht="19.5">
      <c r="B387" s="33"/>
      <c r="D387" s="141" t="s">
        <v>151</v>
      </c>
      <c r="F387" s="142" t="s">
        <v>554</v>
      </c>
      <c r="I387" s="143"/>
      <c r="L387" s="33"/>
      <c r="M387" s="144"/>
      <c r="T387" s="54"/>
      <c r="AT387" s="18" t="s">
        <v>151</v>
      </c>
      <c r="AU387" s="18" t="s">
        <v>81</v>
      </c>
    </row>
    <row r="388" spans="2:65" s="1" customFormat="1" ht="11.25">
      <c r="B388" s="33"/>
      <c r="D388" s="145" t="s">
        <v>153</v>
      </c>
      <c r="F388" s="146" t="s">
        <v>555</v>
      </c>
      <c r="I388" s="143"/>
      <c r="L388" s="33"/>
      <c r="M388" s="144"/>
      <c r="T388" s="54"/>
      <c r="AT388" s="18" t="s">
        <v>153</v>
      </c>
      <c r="AU388" s="18" t="s">
        <v>81</v>
      </c>
    </row>
    <row r="389" spans="2:65" s="13" customFormat="1" ht="11.25">
      <c r="B389" s="153"/>
      <c r="D389" s="141" t="s">
        <v>155</v>
      </c>
      <c r="E389" s="154" t="s">
        <v>19</v>
      </c>
      <c r="F389" s="155" t="s">
        <v>556</v>
      </c>
      <c r="H389" s="156">
        <v>47.1</v>
      </c>
      <c r="I389" s="157"/>
      <c r="L389" s="153"/>
      <c r="M389" s="158"/>
      <c r="T389" s="159"/>
      <c r="AT389" s="154" t="s">
        <v>155</v>
      </c>
      <c r="AU389" s="154" t="s">
        <v>81</v>
      </c>
      <c r="AV389" s="13" t="s">
        <v>81</v>
      </c>
      <c r="AW389" s="13" t="s">
        <v>32</v>
      </c>
      <c r="AX389" s="13" t="s">
        <v>79</v>
      </c>
      <c r="AY389" s="154" t="s">
        <v>142</v>
      </c>
    </row>
    <row r="390" spans="2:65" s="11" customFormat="1" ht="22.9" customHeight="1">
      <c r="B390" s="116"/>
      <c r="D390" s="117" t="s">
        <v>70</v>
      </c>
      <c r="E390" s="126" t="s">
        <v>557</v>
      </c>
      <c r="F390" s="126" t="s">
        <v>558</v>
      </c>
      <c r="I390" s="119"/>
      <c r="J390" s="127">
        <f>BK390</f>
        <v>0</v>
      </c>
      <c r="L390" s="116"/>
      <c r="M390" s="121"/>
      <c r="P390" s="122">
        <f>SUM(P391:P397)</f>
        <v>0</v>
      </c>
      <c r="R390" s="122">
        <f>SUM(R391:R397)</f>
        <v>0</v>
      </c>
      <c r="T390" s="123">
        <f>SUM(T391:T397)</f>
        <v>0</v>
      </c>
      <c r="AR390" s="117" t="s">
        <v>79</v>
      </c>
      <c r="AT390" s="124" t="s">
        <v>70</v>
      </c>
      <c r="AU390" s="124" t="s">
        <v>79</v>
      </c>
      <c r="AY390" s="117" t="s">
        <v>142</v>
      </c>
      <c r="BK390" s="125">
        <f>SUM(BK391:BK397)</f>
        <v>0</v>
      </c>
    </row>
    <row r="391" spans="2:65" s="1" customFormat="1" ht="24.2" customHeight="1">
      <c r="B391" s="33"/>
      <c r="C391" s="128" t="s">
        <v>559</v>
      </c>
      <c r="D391" s="128" t="s">
        <v>144</v>
      </c>
      <c r="E391" s="129" t="s">
        <v>560</v>
      </c>
      <c r="F391" s="130" t="s">
        <v>561</v>
      </c>
      <c r="G391" s="131" t="s">
        <v>147</v>
      </c>
      <c r="H391" s="132">
        <v>28.963000000000001</v>
      </c>
      <c r="I391" s="133"/>
      <c r="J391" s="134">
        <f>ROUND(I391*H391,2)</f>
        <v>0</v>
      </c>
      <c r="K391" s="130" t="s">
        <v>148</v>
      </c>
      <c r="L391" s="33"/>
      <c r="M391" s="135" t="s">
        <v>19</v>
      </c>
      <c r="N391" s="136" t="s">
        <v>42</v>
      </c>
      <c r="P391" s="137">
        <f>O391*H391</f>
        <v>0</v>
      </c>
      <c r="Q391" s="137">
        <v>0</v>
      </c>
      <c r="R391" s="137">
        <f>Q391*H391</f>
        <v>0</v>
      </c>
      <c r="S391" s="137">
        <v>0</v>
      </c>
      <c r="T391" s="138">
        <f>S391*H391</f>
        <v>0</v>
      </c>
      <c r="AR391" s="139" t="s">
        <v>149</v>
      </c>
      <c r="AT391" s="139" t="s">
        <v>144</v>
      </c>
      <c r="AU391" s="139" t="s">
        <v>81</v>
      </c>
      <c r="AY391" s="18" t="s">
        <v>142</v>
      </c>
      <c r="BE391" s="140">
        <f>IF(N391="základní",J391,0)</f>
        <v>0</v>
      </c>
      <c r="BF391" s="140">
        <f>IF(N391="snížená",J391,0)</f>
        <v>0</v>
      </c>
      <c r="BG391" s="140">
        <f>IF(N391="zákl. přenesená",J391,0)</f>
        <v>0</v>
      </c>
      <c r="BH391" s="140">
        <f>IF(N391="sníž. přenesená",J391,0)</f>
        <v>0</v>
      </c>
      <c r="BI391" s="140">
        <f>IF(N391="nulová",J391,0)</f>
        <v>0</v>
      </c>
      <c r="BJ391" s="18" t="s">
        <v>79</v>
      </c>
      <c r="BK391" s="140">
        <f>ROUND(I391*H391,2)</f>
        <v>0</v>
      </c>
      <c r="BL391" s="18" t="s">
        <v>149</v>
      </c>
      <c r="BM391" s="139" t="s">
        <v>562</v>
      </c>
    </row>
    <row r="392" spans="2:65" s="1" customFormat="1" ht="29.25">
      <c r="B392" s="33"/>
      <c r="D392" s="141" t="s">
        <v>151</v>
      </c>
      <c r="F392" s="142" t="s">
        <v>563</v>
      </c>
      <c r="I392" s="143"/>
      <c r="L392" s="33"/>
      <c r="M392" s="144"/>
      <c r="T392" s="54"/>
      <c r="AT392" s="18" t="s">
        <v>151</v>
      </c>
      <c r="AU392" s="18" t="s">
        <v>81</v>
      </c>
    </row>
    <row r="393" spans="2:65" s="1" customFormat="1" ht="11.25">
      <c r="B393" s="33"/>
      <c r="D393" s="145" t="s">
        <v>153</v>
      </c>
      <c r="F393" s="146" t="s">
        <v>564</v>
      </c>
      <c r="I393" s="143"/>
      <c r="L393" s="33"/>
      <c r="M393" s="144"/>
      <c r="T393" s="54"/>
      <c r="AT393" s="18" t="s">
        <v>153</v>
      </c>
      <c r="AU393" s="18" t="s">
        <v>81</v>
      </c>
    </row>
    <row r="394" spans="2:65" s="13" customFormat="1" ht="11.25">
      <c r="B394" s="153"/>
      <c r="D394" s="141" t="s">
        <v>155</v>
      </c>
      <c r="E394" s="154" t="s">
        <v>19</v>
      </c>
      <c r="F394" s="155" t="s">
        <v>565</v>
      </c>
      <c r="H394" s="156">
        <v>28.963000000000001</v>
      </c>
      <c r="I394" s="157"/>
      <c r="L394" s="153"/>
      <c r="M394" s="158"/>
      <c r="T394" s="159"/>
      <c r="AT394" s="154" t="s">
        <v>155</v>
      </c>
      <c r="AU394" s="154" t="s">
        <v>81</v>
      </c>
      <c r="AV394" s="13" t="s">
        <v>81</v>
      </c>
      <c r="AW394" s="13" t="s">
        <v>32</v>
      </c>
      <c r="AX394" s="13" t="s">
        <v>79</v>
      </c>
      <c r="AY394" s="154" t="s">
        <v>142</v>
      </c>
    </row>
    <row r="395" spans="2:65" s="1" customFormat="1" ht="24.2" customHeight="1">
      <c r="B395" s="33"/>
      <c r="C395" s="128" t="s">
        <v>566</v>
      </c>
      <c r="D395" s="128" t="s">
        <v>144</v>
      </c>
      <c r="E395" s="129" t="s">
        <v>567</v>
      </c>
      <c r="F395" s="130" t="s">
        <v>568</v>
      </c>
      <c r="G395" s="131" t="s">
        <v>147</v>
      </c>
      <c r="H395" s="132">
        <v>115.852</v>
      </c>
      <c r="I395" s="133"/>
      <c r="J395" s="134">
        <f>ROUND(I395*H395,2)</f>
        <v>0</v>
      </c>
      <c r="K395" s="130" t="s">
        <v>19</v>
      </c>
      <c r="L395" s="33"/>
      <c r="M395" s="135" t="s">
        <v>19</v>
      </c>
      <c r="N395" s="136" t="s">
        <v>42</v>
      </c>
      <c r="P395" s="137">
        <f>O395*H395</f>
        <v>0</v>
      </c>
      <c r="Q395" s="137">
        <v>0</v>
      </c>
      <c r="R395" s="137">
        <f>Q395*H395</f>
        <v>0</v>
      </c>
      <c r="S395" s="137">
        <v>0</v>
      </c>
      <c r="T395" s="138">
        <f>S395*H395</f>
        <v>0</v>
      </c>
      <c r="AR395" s="139" t="s">
        <v>149</v>
      </c>
      <c r="AT395" s="139" t="s">
        <v>144</v>
      </c>
      <c r="AU395" s="139" t="s">
        <v>81</v>
      </c>
      <c r="AY395" s="18" t="s">
        <v>142</v>
      </c>
      <c r="BE395" s="140">
        <f>IF(N395="základní",J395,0)</f>
        <v>0</v>
      </c>
      <c r="BF395" s="140">
        <f>IF(N395="snížená",J395,0)</f>
        <v>0</v>
      </c>
      <c r="BG395" s="140">
        <f>IF(N395="zákl. přenesená",J395,0)</f>
        <v>0</v>
      </c>
      <c r="BH395" s="140">
        <f>IF(N395="sníž. přenesená",J395,0)</f>
        <v>0</v>
      </c>
      <c r="BI395" s="140">
        <f>IF(N395="nulová",J395,0)</f>
        <v>0</v>
      </c>
      <c r="BJ395" s="18" t="s">
        <v>79</v>
      </c>
      <c r="BK395" s="140">
        <f>ROUND(I395*H395,2)</f>
        <v>0</v>
      </c>
      <c r="BL395" s="18" t="s">
        <v>149</v>
      </c>
      <c r="BM395" s="139" t="s">
        <v>569</v>
      </c>
    </row>
    <row r="396" spans="2:65" s="1" customFormat="1" ht="19.5">
      <c r="B396" s="33"/>
      <c r="D396" s="141" t="s">
        <v>151</v>
      </c>
      <c r="F396" s="142" t="s">
        <v>568</v>
      </c>
      <c r="I396" s="143"/>
      <c r="L396" s="33"/>
      <c r="M396" s="144"/>
      <c r="T396" s="54"/>
      <c r="AT396" s="18" t="s">
        <v>151</v>
      </c>
      <c r="AU396" s="18" t="s">
        <v>81</v>
      </c>
    </row>
    <row r="397" spans="2:65" s="13" customFormat="1" ht="11.25">
      <c r="B397" s="153"/>
      <c r="D397" s="141" t="s">
        <v>155</v>
      </c>
      <c r="F397" s="155" t="s">
        <v>570</v>
      </c>
      <c r="H397" s="156">
        <v>115.852</v>
      </c>
      <c r="I397" s="157"/>
      <c r="L397" s="153"/>
      <c r="M397" s="158"/>
      <c r="T397" s="159"/>
      <c r="AT397" s="154" t="s">
        <v>155</v>
      </c>
      <c r="AU397" s="154" t="s">
        <v>81</v>
      </c>
      <c r="AV397" s="13" t="s">
        <v>81</v>
      </c>
      <c r="AW397" s="13" t="s">
        <v>4</v>
      </c>
      <c r="AX397" s="13" t="s">
        <v>79</v>
      </c>
      <c r="AY397" s="154" t="s">
        <v>142</v>
      </c>
    </row>
    <row r="398" spans="2:65" s="11" customFormat="1" ht="22.9" customHeight="1">
      <c r="B398" s="116"/>
      <c r="D398" s="117" t="s">
        <v>70</v>
      </c>
      <c r="E398" s="126" t="s">
        <v>571</v>
      </c>
      <c r="F398" s="126" t="s">
        <v>572</v>
      </c>
      <c r="I398" s="119"/>
      <c r="J398" s="127">
        <f>BK398</f>
        <v>0</v>
      </c>
      <c r="L398" s="116"/>
      <c r="M398" s="121"/>
      <c r="P398" s="122">
        <f>SUM(P399:P400)</f>
        <v>0</v>
      </c>
      <c r="R398" s="122">
        <f>SUM(R399:R400)</f>
        <v>0</v>
      </c>
      <c r="T398" s="123">
        <f>SUM(T399:T400)</f>
        <v>0</v>
      </c>
      <c r="AR398" s="117" t="s">
        <v>79</v>
      </c>
      <c r="AT398" s="124" t="s">
        <v>70</v>
      </c>
      <c r="AU398" s="124" t="s">
        <v>79</v>
      </c>
      <c r="AY398" s="117" t="s">
        <v>142</v>
      </c>
      <c r="BK398" s="125">
        <f>SUM(BK399:BK400)</f>
        <v>0</v>
      </c>
    </row>
    <row r="399" spans="2:65" s="1" customFormat="1" ht="24.2" customHeight="1">
      <c r="B399" s="33"/>
      <c r="C399" s="128" t="s">
        <v>573</v>
      </c>
      <c r="D399" s="128" t="s">
        <v>144</v>
      </c>
      <c r="E399" s="129" t="s">
        <v>574</v>
      </c>
      <c r="F399" s="130" t="s">
        <v>575</v>
      </c>
      <c r="G399" s="131" t="s">
        <v>576</v>
      </c>
      <c r="H399" s="132">
        <v>1</v>
      </c>
      <c r="I399" s="133"/>
      <c r="J399" s="134">
        <f>ROUND(I399*H399,2)</f>
        <v>0</v>
      </c>
      <c r="K399" s="130" t="s">
        <v>19</v>
      </c>
      <c r="L399" s="33"/>
      <c r="M399" s="135" t="s">
        <v>19</v>
      </c>
      <c r="N399" s="136" t="s">
        <v>42</v>
      </c>
      <c r="P399" s="137">
        <f>O399*H399</f>
        <v>0</v>
      </c>
      <c r="Q399" s="137">
        <v>0</v>
      </c>
      <c r="R399" s="137">
        <f>Q399*H399</f>
        <v>0</v>
      </c>
      <c r="S399" s="137">
        <v>0</v>
      </c>
      <c r="T399" s="138">
        <f>S399*H399</f>
        <v>0</v>
      </c>
      <c r="AR399" s="139" t="s">
        <v>149</v>
      </c>
      <c r="AT399" s="139" t="s">
        <v>144</v>
      </c>
      <c r="AU399" s="139" t="s">
        <v>81</v>
      </c>
      <c r="AY399" s="18" t="s">
        <v>142</v>
      </c>
      <c r="BE399" s="140">
        <f>IF(N399="základní",J399,0)</f>
        <v>0</v>
      </c>
      <c r="BF399" s="140">
        <f>IF(N399="snížená",J399,0)</f>
        <v>0</v>
      </c>
      <c r="BG399" s="140">
        <f>IF(N399="zákl. přenesená",J399,0)</f>
        <v>0</v>
      </c>
      <c r="BH399" s="140">
        <f>IF(N399="sníž. přenesená",J399,0)</f>
        <v>0</v>
      </c>
      <c r="BI399" s="140">
        <f>IF(N399="nulová",J399,0)</f>
        <v>0</v>
      </c>
      <c r="BJ399" s="18" t="s">
        <v>79</v>
      </c>
      <c r="BK399" s="140">
        <f>ROUND(I399*H399,2)</f>
        <v>0</v>
      </c>
      <c r="BL399" s="18" t="s">
        <v>149</v>
      </c>
      <c r="BM399" s="139" t="s">
        <v>577</v>
      </c>
    </row>
    <row r="400" spans="2:65" s="1" customFormat="1" ht="19.5">
      <c r="B400" s="33"/>
      <c r="D400" s="141" t="s">
        <v>151</v>
      </c>
      <c r="F400" s="142" t="s">
        <v>578</v>
      </c>
      <c r="I400" s="143"/>
      <c r="L400" s="33"/>
      <c r="M400" s="144"/>
      <c r="T400" s="54"/>
      <c r="AT400" s="18" t="s">
        <v>151</v>
      </c>
      <c r="AU400" s="18" t="s">
        <v>81</v>
      </c>
    </row>
    <row r="401" spans="2:65" s="11" customFormat="1" ht="22.9" customHeight="1">
      <c r="B401" s="116"/>
      <c r="D401" s="117" t="s">
        <v>70</v>
      </c>
      <c r="E401" s="126" t="s">
        <v>579</v>
      </c>
      <c r="F401" s="126" t="s">
        <v>572</v>
      </c>
      <c r="I401" s="119"/>
      <c r="J401" s="127">
        <f>BK401</f>
        <v>0</v>
      </c>
      <c r="L401" s="116"/>
      <c r="M401" s="121"/>
      <c r="P401" s="122">
        <f>SUM(P402:P404)</f>
        <v>0</v>
      </c>
      <c r="R401" s="122">
        <f>SUM(R402:R404)</f>
        <v>0</v>
      </c>
      <c r="T401" s="123">
        <f>SUM(T402:T404)</f>
        <v>0</v>
      </c>
      <c r="AR401" s="117" t="s">
        <v>79</v>
      </c>
      <c r="AT401" s="124" t="s">
        <v>70</v>
      </c>
      <c r="AU401" s="124" t="s">
        <v>79</v>
      </c>
      <c r="AY401" s="117" t="s">
        <v>142</v>
      </c>
      <c r="BK401" s="125">
        <f>SUM(BK402:BK404)</f>
        <v>0</v>
      </c>
    </row>
    <row r="402" spans="2:65" s="1" customFormat="1" ht="16.5" customHeight="1">
      <c r="B402" s="33"/>
      <c r="C402" s="128" t="s">
        <v>580</v>
      </c>
      <c r="D402" s="128" t="s">
        <v>144</v>
      </c>
      <c r="E402" s="129" t="s">
        <v>581</v>
      </c>
      <c r="F402" s="130" t="s">
        <v>582</v>
      </c>
      <c r="G402" s="131" t="s">
        <v>216</v>
      </c>
      <c r="H402" s="132">
        <v>137.12299999999999</v>
      </c>
      <c r="I402" s="133"/>
      <c r="J402" s="134">
        <f>ROUND(I402*H402,2)</f>
        <v>0</v>
      </c>
      <c r="K402" s="130" t="s">
        <v>148</v>
      </c>
      <c r="L402" s="33"/>
      <c r="M402" s="135" t="s">
        <v>19</v>
      </c>
      <c r="N402" s="136" t="s">
        <v>42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149</v>
      </c>
      <c r="AT402" s="139" t="s">
        <v>144</v>
      </c>
      <c r="AU402" s="139" t="s">
        <v>81</v>
      </c>
      <c r="AY402" s="18" t="s">
        <v>142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8" t="s">
        <v>79</v>
      </c>
      <c r="BK402" s="140">
        <f>ROUND(I402*H402,2)</f>
        <v>0</v>
      </c>
      <c r="BL402" s="18" t="s">
        <v>149</v>
      </c>
      <c r="BM402" s="139" t="s">
        <v>583</v>
      </c>
    </row>
    <row r="403" spans="2:65" s="1" customFormat="1" ht="48.75">
      <c r="B403" s="33"/>
      <c r="D403" s="141" t="s">
        <v>151</v>
      </c>
      <c r="F403" s="142" t="s">
        <v>584</v>
      </c>
      <c r="I403" s="143"/>
      <c r="L403" s="33"/>
      <c r="M403" s="144"/>
      <c r="T403" s="54"/>
      <c r="AT403" s="18" t="s">
        <v>151</v>
      </c>
      <c r="AU403" s="18" t="s">
        <v>81</v>
      </c>
    </row>
    <row r="404" spans="2:65" s="1" customFormat="1" ht="11.25">
      <c r="B404" s="33"/>
      <c r="D404" s="145" t="s">
        <v>153</v>
      </c>
      <c r="F404" s="146" t="s">
        <v>585</v>
      </c>
      <c r="I404" s="143"/>
      <c r="L404" s="33"/>
      <c r="M404" s="144"/>
      <c r="T404" s="54"/>
      <c r="AT404" s="18" t="s">
        <v>153</v>
      </c>
      <c r="AU404" s="18" t="s">
        <v>81</v>
      </c>
    </row>
    <row r="405" spans="2:65" s="11" customFormat="1" ht="25.9" customHeight="1">
      <c r="B405" s="116"/>
      <c r="D405" s="117" t="s">
        <v>70</v>
      </c>
      <c r="E405" s="118" t="s">
        <v>586</v>
      </c>
      <c r="F405" s="118" t="s">
        <v>587</v>
      </c>
      <c r="I405" s="119"/>
      <c r="J405" s="120">
        <f>BK405</f>
        <v>0</v>
      </c>
      <c r="L405" s="116"/>
      <c r="M405" s="121"/>
      <c r="P405" s="122">
        <f>P406+P468+P527+P559+P622+P650+P663+P669+P705+P713+P721</f>
        <v>0</v>
      </c>
      <c r="R405" s="122">
        <f>R406+R468+R527+R559+R622+R650+R663+R669+R705+R713+R721</f>
        <v>87.639967530000007</v>
      </c>
      <c r="T405" s="123">
        <f>T406+T468+T527+T559+T622+T650+T663+T669+T705+T713+T721</f>
        <v>2.4840000000000001E-2</v>
      </c>
      <c r="AR405" s="117" t="s">
        <v>81</v>
      </c>
      <c r="AT405" s="124" t="s">
        <v>70</v>
      </c>
      <c r="AU405" s="124" t="s">
        <v>71</v>
      </c>
      <c r="AY405" s="117" t="s">
        <v>142</v>
      </c>
      <c r="BK405" s="125">
        <f>BK406+BK468+BK527+BK559+BK622+BK650+BK663+BK669+BK705+BK713+BK721</f>
        <v>0</v>
      </c>
    </row>
    <row r="406" spans="2:65" s="11" customFormat="1" ht="22.9" customHeight="1">
      <c r="B406" s="116"/>
      <c r="D406" s="117" t="s">
        <v>70</v>
      </c>
      <c r="E406" s="126" t="s">
        <v>588</v>
      </c>
      <c r="F406" s="126" t="s">
        <v>589</v>
      </c>
      <c r="I406" s="119"/>
      <c r="J406" s="127">
        <f>BK406</f>
        <v>0</v>
      </c>
      <c r="L406" s="116"/>
      <c r="M406" s="121"/>
      <c r="P406" s="122">
        <f>SUM(P407:P467)</f>
        <v>0</v>
      </c>
      <c r="R406" s="122">
        <f>SUM(R407:R467)</f>
        <v>2.2714094999999999</v>
      </c>
      <c r="T406" s="123">
        <f>SUM(T407:T467)</f>
        <v>0</v>
      </c>
      <c r="AR406" s="117" t="s">
        <v>81</v>
      </c>
      <c r="AT406" s="124" t="s">
        <v>70</v>
      </c>
      <c r="AU406" s="124" t="s">
        <v>79</v>
      </c>
      <c r="AY406" s="117" t="s">
        <v>142</v>
      </c>
      <c r="BK406" s="125">
        <f>SUM(BK407:BK467)</f>
        <v>0</v>
      </c>
    </row>
    <row r="407" spans="2:65" s="1" customFormat="1" ht="24.2" customHeight="1">
      <c r="B407" s="33"/>
      <c r="C407" s="128" t="s">
        <v>590</v>
      </c>
      <c r="D407" s="128" t="s">
        <v>144</v>
      </c>
      <c r="E407" s="129" t="s">
        <v>591</v>
      </c>
      <c r="F407" s="130" t="s">
        <v>592</v>
      </c>
      <c r="G407" s="131" t="s">
        <v>147</v>
      </c>
      <c r="H407" s="132">
        <v>62.703000000000003</v>
      </c>
      <c r="I407" s="133"/>
      <c r="J407" s="134">
        <f>ROUND(I407*H407,2)</f>
        <v>0</v>
      </c>
      <c r="K407" s="130" t="s">
        <v>148</v>
      </c>
      <c r="L407" s="33"/>
      <c r="M407" s="135" t="s">
        <v>19</v>
      </c>
      <c r="N407" s="136" t="s">
        <v>42</v>
      </c>
      <c r="P407" s="137">
        <f>O407*H407</f>
        <v>0</v>
      </c>
      <c r="Q407" s="137">
        <v>0</v>
      </c>
      <c r="R407" s="137">
        <f>Q407*H407</f>
        <v>0</v>
      </c>
      <c r="S407" s="137">
        <v>0</v>
      </c>
      <c r="T407" s="138">
        <f>S407*H407</f>
        <v>0</v>
      </c>
      <c r="AR407" s="139" t="s">
        <v>267</v>
      </c>
      <c r="AT407" s="139" t="s">
        <v>144</v>
      </c>
      <c r="AU407" s="139" t="s">
        <v>81</v>
      </c>
      <c r="AY407" s="18" t="s">
        <v>142</v>
      </c>
      <c r="BE407" s="140">
        <f>IF(N407="základní",J407,0)</f>
        <v>0</v>
      </c>
      <c r="BF407" s="140">
        <f>IF(N407="snížená",J407,0)</f>
        <v>0</v>
      </c>
      <c r="BG407" s="140">
        <f>IF(N407="zákl. přenesená",J407,0)</f>
        <v>0</v>
      </c>
      <c r="BH407" s="140">
        <f>IF(N407="sníž. přenesená",J407,0)</f>
        <v>0</v>
      </c>
      <c r="BI407" s="140">
        <f>IF(N407="nulová",J407,0)</f>
        <v>0</v>
      </c>
      <c r="BJ407" s="18" t="s">
        <v>79</v>
      </c>
      <c r="BK407" s="140">
        <f>ROUND(I407*H407,2)</f>
        <v>0</v>
      </c>
      <c r="BL407" s="18" t="s">
        <v>267</v>
      </c>
      <c r="BM407" s="139" t="s">
        <v>593</v>
      </c>
    </row>
    <row r="408" spans="2:65" s="1" customFormat="1" ht="19.5">
      <c r="B408" s="33"/>
      <c r="D408" s="141" t="s">
        <v>151</v>
      </c>
      <c r="F408" s="142" t="s">
        <v>594</v>
      </c>
      <c r="I408" s="143"/>
      <c r="L408" s="33"/>
      <c r="M408" s="144"/>
      <c r="T408" s="54"/>
      <c r="AT408" s="18" t="s">
        <v>151</v>
      </c>
      <c r="AU408" s="18" t="s">
        <v>81</v>
      </c>
    </row>
    <row r="409" spans="2:65" s="1" customFormat="1" ht="11.25">
      <c r="B409" s="33"/>
      <c r="D409" s="145" t="s">
        <v>153</v>
      </c>
      <c r="F409" s="146" t="s">
        <v>595</v>
      </c>
      <c r="I409" s="143"/>
      <c r="L409" s="33"/>
      <c r="M409" s="144"/>
      <c r="T409" s="54"/>
      <c r="AT409" s="18" t="s">
        <v>153</v>
      </c>
      <c r="AU409" s="18" t="s">
        <v>81</v>
      </c>
    </row>
    <row r="410" spans="2:65" s="12" customFormat="1" ht="22.5">
      <c r="B410" s="147"/>
      <c r="D410" s="141" t="s">
        <v>155</v>
      </c>
      <c r="E410" s="148" t="s">
        <v>19</v>
      </c>
      <c r="F410" s="149" t="s">
        <v>265</v>
      </c>
      <c r="H410" s="148" t="s">
        <v>19</v>
      </c>
      <c r="I410" s="150"/>
      <c r="L410" s="147"/>
      <c r="M410" s="151"/>
      <c r="T410" s="152"/>
      <c r="AT410" s="148" t="s">
        <v>155</v>
      </c>
      <c r="AU410" s="148" t="s">
        <v>81</v>
      </c>
      <c r="AV410" s="12" t="s">
        <v>79</v>
      </c>
      <c r="AW410" s="12" t="s">
        <v>32</v>
      </c>
      <c r="AX410" s="12" t="s">
        <v>71</v>
      </c>
      <c r="AY410" s="148" t="s">
        <v>142</v>
      </c>
    </row>
    <row r="411" spans="2:65" s="13" customFormat="1" ht="11.25">
      <c r="B411" s="153"/>
      <c r="D411" s="141" t="s">
        <v>155</v>
      </c>
      <c r="E411" s="154" t="s">
        <v>19</v>
      </c>
      <c r="F411" s="155" t="s">
        <v>596</v>
      </c>
      <c r="H411" s="156">
        <v>36.75</v>
      </c>
      <c r="I411" s="157"/>
      <c r="L411" s="153"/>
      <c r="M411" s="158"/>
      <c r="T411" s="159"/>
      <c r="AT411" s="154" t="s">
        <v>155</v>
      </c>
      <c r="AU411" s="154" t="s">
        <v>81</v>
      </c>
      <c r="AV411" s="13" t="s">
        <v>81</v>
      </c>
      <c r="AW411" s="13" t="s">
        <v>32</v>
      </c>
      <c r="AX411" s="13" t="s">
        <v>71</v>
      </c>
      <c r="AY411" s="154" t="s">
        <v>142</v>
      </c>
    </row>
    <row r="412" spans="2:65" s="13" customFormat="1" ht="11.25">
      <c r="B412" s="153"/>
      <c r="D412" s="141" t="s">
        <v>155</v>
      </c>
      <c r="E412" s="154" t="s">
        <v>19</v>
      </c>
      <c r="F412" s="155" t="s">
        <v>597</v>
      </c>
      <c r="H412" s="156">
        <v>25.952999999999999</v>
      </c>
      <c r="I412" s="157"/>
      <c r="L412" s="153"/>
      <c r="M412" s="158"/>
      <c r="T412" s="159"/>
      <c r="AT412" s="154" t="s">
        <v>155</v>
      </c>
      <c r="AU412" s="154" t="s">
        <v>81</v>
      </c>
      <c r="AV412" s="13" t="s">
        <v>81</v>
      </c>
      <c r="AW412" s="13" t="s">
        <v>32</v>
      </c>
      <c r="AX412" s="13" t="s">
        <v>71</v>
      </c>
      <c r="AY412" s="154" t="s">
        <v>142</v>
      </c>
    </row>
    <row r="413" spans="2:65" s="14" customFormat="1" ht="11.25">
      <c r="B413" s="160"/>
      <c r="D413" s="141" t="s">
        <v>155</v>
      </c>
      <c r="E413" s="161" t="s">
        <v>19</v>
      </c>
      <c r="F413" s="162" t="s">
        <v>190</v>
      </c>
      <c r="H413" s="163">
        <v>62.703000000000003</v>
      </c>
      <c r="I413" s="164"/>
      <c r="L413" s="160"/>
      <c r="M413" s="165"/>
      <c r="T413" s="166"/>
      <c r="AT413" s="161" t="s">
        <v>155</v>
      </c>
      <c r="AU413" s="161" t="s">
        <v>81</v>
      </c>
      <c r="AV413" s="14" t="s">
        <v>149</v>
      </c>
      <c r="AW413" s="14" t="s">
        <v>32</v>
      </c>
      <c r="AX413" s="14" t="s">
        <v>79</v>
      </c>
      <c r="AY413" s="161" t="s">
        <v>142</v>
      </c>
    </row>
    <row r="414" spans="2:65" s="1" customFormat="1" ht="24.2" customHeight="1">
      <c r="B414" s="33"/>
      <c r="C414" s="128" t="s">
        <v>598</v>
      </c>
      <c r="D414" s="128" t="s">
        <v>144</v>
      </c>
      <c r="E414" s="129" t="s">
        <v>599</v>
      </c>
      <c r="F414" s="130" t="s">
        <v>600</v>
      </c>
      <c r="G414" s="131" t="s">
        <v>147</v>
      </c>
      <c r="H414" s="132">
        <v>98.037999999999997</v>
      </c>
      <c r="I414" s="133"/>
      <c r="J414" s="134">
        <f>ROUND(I414*H414,2)</f>
        <v>0</v>
      </c>
      <c r="K414" s="130" t="s">
        <v>148</v>
      </c>
      <c r="L414" s="33"/>
      <c r="M414" s="135" t="s">
        <v>19</v>
      </c>
      <c r="N414" s="136" t="s">
        <v>42</v>
      </c>
      <c r="P414" s="137">
        <f>O414*H414</f>
        <v>0</v>
      </c>
      <c r="Q414" s="137">
        <v>0</v>
      </c>
      <c r="R414" s="137">
        <f>Q414*H414</f>
        <v>0</v>
      </c>
      <c r="S414" s="137">
        <v>0</v>
      </c>
      <c r="T414" s="138">
        <f>S414*H414</f>
        <v>0</v>
      </c>
      <c r="AR414" s="139" t="s">
        <v>267</v>
      </c>
      <c r="AT414" s="139" t="s">
        <v>144</v>
      </c>
      <c r="AU414" s="139" t="s">
        <v>81</v>
      </c>
      <c r="AY414" s="18" t="s">
        <v>142</v>
      </c>
      <c r="BE414" s="140">
        <f>IF(N414="základní",J414,0)</f>
        <v>0</v>
      </c>
      <c r="BF414" s="140">
        <f>IF(N414="snížená",J414,0)</f>
        <v>0</v>
      </c>
      <c r="BG414" s="140">
        <f>IF(N414="zákl. přenesená",J414,0)</f>
        <v>0</v>
      </c>
      <c r="BH414" s="140">
        <f>IF(N414="sníž. přenesená",J414,0)</f>
        <v>0</v>
      </c>
      <c r="BI414" s="140">
        <f>IF(N414="nulová",J414,0)</f>
        <v>0</v>
      </c>
      <c r="BJ414" s="18" t="s">
        <v>79</v>
      </c>
      <c r="BK414" s="140">
        <f>ROUND(I414*H414,2)</f>
        <v>0</v>
      </c>
      <c r="BL414" s="18" t="s">
        <v>267</v>
      </c>
      <c r="BM414" s="139" t="s">
        <v>601</v>
      </c>
    </row>
    <row r="415" spans="2:65" s="1" customFormat="1" ht="19.5">
      <c r="B415" s="33"/>
      <c r="D415" s="141" t="s">
        <v>151</v>
      </c>
      <c r="F415" s="142" t="s">
        <v>602</v>
      </c>
      <c r="I415" s="143"/>
      <c r="L415" s="33"/>
      <c r="M415" s="144"/>
      <c r="T415" s="54"/>
      <c r="AT415" s="18" t="s">
        <v>151</v>
      </c>
      <c r="AU415" s="18" t="s">
        <v>81</v>
      </c>
    </row>
    <row r="416" spans="2:65" s="1" customFormat="1" ht="11.25">
      <c r="B416" s="33"/>
      <c r="D416" s="145" t="s">
        <v>153</v>
      </c>
      <c r="F416" s="146" t="s">
        <v>603</v>
      </c>
      <c r="I416" s="143"/>
      <c r="L416" s="33"/>
      <c r="M416" s="144"/>
      <c r="T416" s="54"/>
      <c r="AT416" s="18" t="s">
        <v>153</v>
      </c>
      <c r="AU416" s="18" t="s">
        <v>81</v>
      </c>
    </row>
    <row r="417" spans="2:65" s="12" customFormat="1" ht="22.5">
      <c r="B417" s="147"/>
      <c r="D417" s="141" t="s">
        <v>155</v>
      </c>
      <c r="E417" s="148" t="s">
        <v>19</v>
      </c>
      <c r="F417" s="149" t="s">
        <v>265</v>
      </c>
      <c r="H417" s="148" t="s">
        <v>19</v>
      </c>
      <c r="I417" s="150"/>
      <c r="L417" s="147"/>
      <c r="M417" s="151"/>
      <c r="T417" s="152"/>
      <c r="AT417" s="148" t="s">
        <v>155</v>
      </c>
      <c r="AU417" s="148" t="s">
        <v>81</v>
      </c>
      <c r="AV417" s="12" t="s">
        <v>79</v>
      </c>
      <c r="AW417" s="12" t="s">
        <v>32</v>
      </c>
      <c r="AX417" s="12" t="s">
        <v>71</v>
      </c>
      <c r="AY417" s="148" t="s">
        <v>142</v>
      </c>
    </row>
    <row r="418" spans="2:65" s="13" customFormat="1" ht="22.5">
      <c r="B418" s="153"/>
      <c r="D418" s="141" t="s">
        <v>155</v>
      </c>
      <c r="E418" s="154" t="s">
        <v>19</v>
      </c>
      <c r="F418" s="155" t="s">
        <v>604</v>
      </c>
      <c r="H418" s="156">
        <v>98.037999999999997</v>
      </c>
      <c r="I418" s="157"/>
      <c r="L418" s="153"/>
      <c r="M418" s="158"/>
      <c r="T418" s="159"/>
      <c r="AT418" s="154" t="s">
        <v>155</v>
      </c>
      <c r="AU418" s="154" t="s">
        <v>81</v>
      </c>
      <c r="AV418" s="13" t="s">
        <v>81</v>
      </c>
      <c r="AW418" s="13" t="s">
        <v>32</v>
      </c>
      <c r="AX418" s="13" t="s">
        <v>79</v>
      </c>
      <c r="AY418" s="154" t="s">
        <v>142</v>
      </c>
    </row>
    <row r="419" spans="2:65" s="1" customFormat="1" ht="16.5" customHeight="1">
      <c r="B419" s="33"/>
      <c r="C419" s="167" t="s">
        <v>605</v>
      </c>
      <c r="D419" s="167" t="s">
        <v>449</v>
      </c>
      <c r="E419" s="168" t="s">
        <v>606</v>
      </c>
      <c r="F419" s="169" t="s">
        <v>607</v>
      </c>
      <c r="G419" s="170" t="s">
        <v>216</v>
      </c>
      <c r="H419" s="171">
        <v>0.08</v>
      </c>
      <c r="I419" s="172"/>
      <c r="J419" s="173">
        <f>ROUND(I419*H419,2)</f>
        <v>0</v>
      </c>
      <c r="K419" s="169" t="s">
        <v>148</v>
      </c>
      <c r="L419" s="174"/>
      <c r="M419" s="175" t="s">
        <v>19</v>
      </c>
      <c r="N419" s="176" t="s">
        <v>42</v>
      </c>
      <c r="P419" s="137">
        <f>O419*H419</f>
        <v>0</v>
      </c>
      <c r="Q419" s="137">
        <v>1</v>
      </c>
      <c r="R419" s="137">
        <f>Q419*H419</f>
        <v>0.08</v>
      </c>
      <c r="S419" s="137">
        <v>0</v>
      </c>
      <c r="T419" s="138">
        <f>S419*H419</f>
        <v>0</v>
      </c>
      <c r="AR419" s="139" t="s">
        <v>379</v>
      </c>
      <c r="AT419" s="139" t="s">
        <v>449</v>
      </c>
      <c r="AU419" s="139" t="s">
        <v>81</v>
      </c>
      <c r="AY419" s="18" t="s">
        <v>142</v>
      </c>
      <c r="BE419" s="140">
        <f>IF(N419="základní",J419,0)</f>
        <v>0</v>
      </c>
      <c r="BF419" s="140">
        <f>IF(N419="snížená",J419,0)</f>
        <v>0</v>
      </c>
      <c r="BG419" s="140">
        <f>IF(N419="zákl. přenesená",J419,0)</f>
        <v>0</v>
      </c>
      <c r="BH419" s="140">
        <f>IF(N419="sníž. přenesená",J419,0)</f>
        <v>0</v>
      </c>
      <c r="BI419" s="140">
        <f>IF(N419="nulová",J419,0)</f>
        <v>0</v>
      </c>
      <c r="BJ419" s="18" t="s">
        <v>79</v>
      </c>
      <c r="BK419" s="140">
        <f>ROUND(I419*H419,2)</f>
        <v>0</v>
      </c>
      <c r="BL419" s="18" t="s">
        <v>267</v>
      </c>
      <c r="BM419" s="139" t="s">
        <v>608</v>
      </c>
    </row>
    <row r="420" spans="2:65" s="1" customFormat="1" ht="11.25">
      <c r="B420" s="33"/>
      <c r="D420" s="141" t="s">
        <v>151</v>
      </c>
      <c r="F420" s="142" t="s">
        <v>607</v>
      </c>
      <c r="I420" s="143"/>
      <c r="L420" s="33"/>
      <c r="M420" s="144"/>
      <c r="T420" s="54"/>
      <c r="AT420" s="18" t="s">
        <v>151</v>
      </c>
      <c r="AU420" s="18" t="s">
        <v>81</v>
      </c>
    </row>
    <row r="421" spans="2:65" s="13" customFormat="1" ht="11.25">
      <c r="B421" s="153"/>
      <c r="D421" s="141" t="s">
        <v>155</v>
      </c>
      <c r="E421" s="154" t="s">
        <v>19</v>
      </c>
      <c r="F421" s="155" t="s">
        <v>609</v>
      </c>
      <c r="H421" s="156">
        <v>62.703000000000003</v>
      </c>
      <c r="I421" s="157"/>
      <c r="L421" s="153"/>
      <c r="M421" s="158"/>
      <c r="T421" s="159"/>
      <c r="AT421" s="154" t="s">
        <v>155</v>
      </c>
      <c r="AU421" s="154" t="s">
        <v>81</v>
      </c>
      <c r="AV421" s="13" t="s">
        <v>81</v>
      </c>
      <c r="AW421" s="13" t="s">
        <v>32</v>
      </c>
      <c r="AX421" s="13" t="s">
        <v>71</v>
      </c>
      <c r="AY421" s="154" t="s">
        <v>142</v>
      </c>
    </row>
    <row r="422" spans="2:65" s="13" customFormat="1" ht="11.25">
      <c r="B422" s="153"/>
      <c r="D422" s="141" t="s">
        <v>155</v>
      </c>
      <c r="E422" s="154" t="s">
        <v>19</v>
      </c>
      <c r="F422" s="155" t="s">
        <v>610</v>
      </c>
      <c r="H422" s="156">
        <v>98.037999999999997</v>
      </c>
      <c r="I422" s="157"/>
      <c r="L422" s="153"/>
      <c r="M422" s="158"/>
      <c r="T422" s="159"/>
      <c r="AT422" s="154" t="s">
        <v>155</v>
      </c>
      <c r="AU422" s="154" t="s">
        <v>81</v>
      </c>
      <c r="AV422" s="13" t="s">
        <v>81</v>
      </c>
      <c r="AW422" s="13" t="s">
        <v>32</v>
      </c>
      <c r="AX422" s="13" t="s">
        <v>71</v>
      </c>
      <c r="AY422" s="154" t="s">
        <v>142</v>
      </c>
    </row>
    <row r="423" spans="2:65" s="14" customFormat="1" ht="11.25">
      <c r="B423" s="160"/>
      <c r="D423" s="141" t="s">
        <v>155</v>
      </c>
      <c r="E423" s="161" t="s">
        <v>19</v>
      </c>
      <c r="F423" s="162" t="s">
        <v>190</v>
      </c>
      <c r="H423" s="163">
        <v>160.74100000000001</v>
      </c>
      <c r="I423" s="164"/>
      <c r="L423" s="160"/>
      <c r="M423" s="165"/>
      <c r="T423" s="166"/>
      <c r="AT423" s="161" t="s">
        <v>155</v>
      </c>
      <c r="AU423" s="161" t="s">
        <v>81</v>
      </c>
      <c r="AV423" s="14" t="s">
        <v>149</v>
      </c>
      <c r="AW423" s="14" t="s">
        <v>32</v>
      </c>
      <c r="AX423" s="14" t="s">
        <v>79</v>
      </c>
      <c r="AY423" s="161" t="s">
        <v>142</v>
      </c>
    </row>
    <row r="424" spans="2:65" s="13" customFormat="1" ht="11.25">
      <c r="B424" s="153"/>
      <c r="D424" s="141" t="s">
        <v>155</v>
      </c>
      <c r="F424" s="155" t="s">
        <v>611</v>
      </c>
      <c r="H424" s="156">
        <v>0.08</v>
      </c>
      <c r="I424" s="157"/>
      <c r="L424" s="153"/>
      <c r="M424" s="158"/>
      <c r="T424" s="159"/>
      <c r="AT424" s="154" t="s">
        <v>155</v>
      </c>
      <c r="AU424" s="154" t="s">
        <v>81</v>
      </c>
      <c r="AV424" s="13" t="s">
        <v>81</v>
      </c>
      <c r="AW424" s="13" t="s">
        <v>4</v>
      </c>
      <c r="AX424" s="13" t="s">
        <v>79</v>
      </c>
      <c r="AY424" s="154" t="s">
        <v>142</v>
      </c>
    </row>
    <row r="425" spans="2:65" s="1" customFormat="1" ht="24.2" customHeight="1">
      <c r="B425" s="33"/>
      <c r="C425" s="128" t="s">
        <v>612</v>
      </c>
      <c r="D425" s="128" t="s">
        <v>144</v>
      </c>
      <c r="E425" s="129" t="s">
        <v>613</v>
      </c>
      <c r="F425" s="130" t="s">
        <v>614</v>
      </c>
      <c r="G425" s="131" t="s">
        <v>147</v>
      </c>
      <c r="H425" s="132">
        <v>125.40600000000001</v>
      </c>
      <c r="I425" s="133"/>
      <c r="J425" s="134">
        <f>ROUND(I425*H425,2)</f>
        <v>0</v>
      </c>
      <c r="K425" s="130" t="s">
        <v>148</v>
      </c>
      <c r="L425" s="33"/>
      <c r="M425" s="135" t="s">
        <v>19</v>
      </c>
      <c r="N425" s="136" t="s">
        <v>42</v>
      </c>
      <c r="P425" s="137">
        <f>O425*H425</f>
        <v>0</v>
      </c>
      <c r="Q425" s="137">
        <v>4.0000000000000002E-4</v>
      </c>
      <c r="R425" s="137">
        <f>Q425*H425</f>
        <v>5.0162400000000003E-2</v>
      </c>
      <c r="S425" s="137">
        <v>0</v>
      </c>
      <c r="T425" s="138">
        <f>S425*H425</f>
        <v>0</v>
      </c>
      <c r="AR425" s="139" t="s">
        <v>267</v>
      </c>
      <c r="AT425" s="139" t="s">
        <v>144</v>
      </c>
      <c r="AU425" s="139" t="s">
        <v>81</v>
      </c>
      <c r="AY425" s="18" t="s">
        <v>142</v>
      </c>
      <c r="BE425" s="140">
        <f>IF(N425="základní",J425,0)</f>
        <v>0</v>
      </c>
      <c r="BF425" s="140">
        <f>IF(N425="snížená",J425,0)</f>
        <v>0</v>
      </c>
      <c r="BG425" s="140">
        <f>IF(N425="zákl. přenesená",J425,0)</f>
        <v>0</v>
      </c>
      <c r="BH425" s="140">
        <f>IF(N425="sníž. přenesená",J425,0)</f>
        <v>0</v>
      </c>
      <c r="BI425" s="140">
        <f>IF(N425="nulová",J425,0)</f>
        <v>0</v>
      </c>
      <c r="BJ425" s="18" t="s">
        <v>79</v>
      </c>
      <c r="BK425" s="140">
        <f>ROUND(I425*H425,2)</f>
        <v>0</v>
      </c>
      <c r="BL425" s="18" t="s">
        <v>267</v>
      </c>
      <c r="BM425" s="139" t="s">
        <v>615</v>
      </c>
    </row>
    <row r="426" spans="2:65" s="1" customFormat="1" ht="19.5">
      <c r="B426" s="33"/>
      <c r="D426" s="141" t="s">
        <v>151</v>
      </c>
      <c r="F426" s="142" t="s">
        <v>616</v>
      </c>
      <c r="I426" s="143"/>
      <c r="L426" s="33"/>
      <c r="M426" s="144"/>
      <c r="T426" s="54"/>
      <c r="AT426" s="18" t="s">
        <v>151</v>
      </c>
      <c r="AU426" s="18" t="s">
        <v>81</v>
      </c>
    </row>
    <row r="427" spans="2:65" s="1" customFormat="1" ht="11.25">
      <c r="B427" s="33"/>
      <c r="D427" s="145" t="s">
        <v>153</v>
      </c>
      <c r="F427" s="146" t="s">
        <v>617</v>
      </c>
      <c r="I427" s="143"/>
      <c r="L427" s="33"/>
      <c r="M427" s="144"/>
      <c r="T427" s="54"/>
      <c r="AT427" s="18" t="s">
        <v>153</v>
      </c>
      <c r="AU427" s="18" t="s">
        <v>81</v>
      </c>
    </row>
    <row r="428" spans="2:65" s="12" customFormat="1" ht="22.5">
      <c r="B428" s="147"/>
      <c r="D428" s="141" t="s">
        <v>155</v>
      </c>
      <c r="E428" s="148" t="s">
        <v>19</v>
      </c>
      <c r="F428" s="149" t="s">
        <v>265</v>
      </c>
      <c r="H428" s="148" t="s">
        <v>19</v>
      </c>
      <c r="I428" s="150"/>
      <c r="L428" s="147"/>
      <c r="M428" s="151"/>
      <c r="T428" s="152"/>
      <c r="AT428" s="148" t="s">
        <v>155</v>
      </c>
      <c r="AU428" s="148" t="s">
        <v>81</v>
      </c>
      <c r="AV428" s="12" t="s">
        <v>79</v>
      </c>
      <c r="AW428" s="12" t="s">
        <v>32</v>
      </c>
      <c r="AX428" s="12" t="s">
        <v>71</v>
      </c>
      <c r="AY428" s="148" t="s">
        <v>142</v>
      </c>
    </row>
    <row r="429" spans="2:65" s="13" customFormat="1" ht="11.25">
      <c r="B429" s="153"/>
      <c r="D429" s="141" t="s">
        <v>155</v>
      </c>
      <c r="E429" s="154" t="s">
        <v>19</v>
      </c>
      <c r="F429" s="155" t="s">
        <v>596</v>
      </c>
      <c r="H429" s="156">
        <v>36.75</v>
      </c>
      <c r="I429" s="157"/>
      <c r="L429" s="153"/>
      <c r="M429" s="158"/>
      <c r="T429" s="159"/>
      <c r="AT429" s="154" t="s">
        <v>155</v>
      </c>
      <c r="AU429" s="154" t="s">
        <v>81</v>
      </c>
      <c r="AV429" s="13" t="s">
        <v>81</v>
      </c>
      <c r="AW429" s="13" t="s">
        <v>32</v>
      </c>
      <c r="AX429" s="13" t="s">
        <v>71</v>
      </c>
      <c r="AY429" s="154" t="s">
        <v>142</v>
      </c>
    </row>
    <row r="430" spans="2:65" s="13" customFormat="1" ht="11.25">
      <c r="B430" s="153"/>
      <c r="D430" s="141" t="s">
        <v>155</v>
      </c>
      <c r="E430" s="154" t="s">
        <v>19</v>
      </c>
      <c r="F430" s="155" t="s">
        <v>597</v>
      </c>
      <c r="H430" s="156">
        <v>25.952999999999999</v>
      </c>
      <c r="I430" s="157"/>
      <c r="L430" s="153"/>
      <c r="M430" s="158"/>
      <c r="T430" s="159"/>
      <c r="AT430" s="154" t="s">
        <v>155</v>
      </c>
      <c r="AU430" s="154" t="s">
        <v>81</v>
      </c>
      <c r="AV430" s="13" t="s">
        <v>81</v>
      </c>
      <c r="AW430" s="13" t="s">
        <v>32</v>
      </c>
      <c r="AX430" s="13" t="s">
        <v>71</v>
      </c>
      <c r="AY430" s="154" t="s">
        <v>142</v>
      </c>
    </row>
    <row r="431" spans="2:65" s="14" customFormat="1" ht="11.25">
      <c r="B431" s="160"/>
      <c r="D431" s="141" t="s">
        <v>155</v>
      </c>
      <c r="E431" s="161" t="s">
        <v>19</v>
      </c>
      <c r="F431" s="162" t="s">
        <v>190</v>
      </c>
      <c r="H431" s="163">
        <v>62.703000000000003</v>
      </c>
      <c r="I431" s="164"/>
      <c r="L431" s="160"/>
      <c r="M431" s="165"/>
      <c r="T431" s="166"/>
      <c r="AT431" s="161" t="s">
        <v>155</v>
      </c>
      <c r="AU431" s="161" t="s">
        <v>81</v>
      </c>
      <c r="AV431" s="14" t="s">
        <v>149</v>
      </c>
      <c r="AW431" s="14" t="s">
        <v>32</v>
      </c>
      <c r="AX431" s="14" t="s">
        <v>79</v>
      </c>
      <c r="AY431" s="161" t="s">
        <v>142</v>
      </c>
    </row>
    <row r="432" spans="2:65" s="13" customFormat="1" ht="11.25">
      <c r="B432" s="153"/>
      <c r="D432" s="141" t="s">
        <v>155</v>
      </c>
      <c r="F432" s="155" t="s">
        <v>618</v>
      </c>
      <c r="H432" s="156">
        <v>125.40600000000001</v>
      </c>
      <c r="I432" s="157"/>
      <c r="L432" s="153"/>
      <c r="M432" s="158"/>
      <c r="T432" s="159"/>
      <c r="AT432" s="154" t="s">
        <v>155</v>
      </c>
      <c r="AU432" s="154" t="s">
        <v>81</v>
      </c>
      <c r="AV432" s="13" t="s">
        <v>81</v>
      </c>
      <c r="AW432" s="13" t="s">
        <v>4</v>
      </c>
      <c r="AX432" s="13" t="s">
        <v>79</v>
      </c>
      <c r="AY432" s="154" t="s">
        <v>142</v>
      </c>
    </row>
    <row r="433" spans="2:65" s="1" customFormat="1" ht="24.2" customHeight="1">
      <c r="B433" s="33"/>
      <c r="C433" s="128" t="s">
        <v>619</v>
      </c>
      <c r="D433" s="128" t="s">
        <v>144</v>
      </c>
      <c r="E433" s="129" t="s">
        <v>620</v>
      </c>
      <c r="F433" s="130" t="s">
        <v>621</v>
      </c>
      <c r="G433" s="131" t="s">
        <v>239</v>
      </c>
      <c r="H433" s="132">
        <v>29.5</v>
      </c>
      <c r="I433" s="133"/>
      <c r="J433" s="134">
        <f>ROUND(I433*H433,2)</f>
        <v>0</v>
      </c>
      <c r="K433" s="130" t="s">
        <v>19</v>
      </c>
      <c r="L433" s="33"/>
      <c r="M433" s="135" t="s">
        <v>19</v>
      </c>
      <c r="N433" s="136" t="s">
        <v>42</v>
      </c>
      <c r="P433" s="137">
        <f>O433*H433</f>
        <v>0</v>
      </c>
      <c r="Q433" s="137">
        <v>0</v>
      </c>
      <c r="R433" s="137">
        <f>Q433*H433</f>
        <v>0</v>
      </c>
      <c r="S433" s="137">
        <v>0</v>
      </c>
      <c r="T433" s="138">
        <f>S433*H433</f>
        <v>0</v>
      </c>
      <c r="AR433" s="139" t="s">
        <v>267</v>
      </c>
      <c r="AT433" s="139" t="s">
        <v>144</v>
      </c>
      <c r="AU433" s="139" t="s">
        <v>81</v>
      </c>
      <c r="AY433" s="18" t="s">
        <v>142</v>
      </c>
      <c r="BE433" s="140">
        <f>IF(N433="základní",J433,0)</f>
        <v>0</v>
      </c>
      <c r="BF433" s="140">
        <f>IF(N433="snížená",J433,0)</f>
        <v>0</v>
      </c>
      <c r="BG433" s="140">
        <f>IF(N433="zákl. přenesená",J433,0)</f>
        <v>0</v>
      </c>
      <c r="BH433" s="140">
        <f>IF(N433="sníž. přenesená",J433,0)</f>
        <v>0</v>
      </c>
      <c r="BI433" s="140">
        <f>IF(N433="nulová",J433,0)</f>
        <v>0</v>
      </c>
      <c r="BJ433" s="18" t="s">
        <v>79</v>
      </c>
      <c r="BK433" s="140">
        <f>ROUND(I433*H433,2)</f>
        <v>0</v>
      </c>
      <c r="BL433" s="18" t="s">
        <v>267</v>
      </c>
      <c r="BM433" s="139" t="s">
        <v>622</v>
      </c>
    </row>
    <row r="434" spans="2:65" s="1" customFormat="1" ht="19.5">
      <c r="B434" s="33"/>
      <c r="D434" s="141" t="s">
        <v>151</v>
      </c>
      <c r="F434" s="142" t="s">
        <v>623</v>
      </c>
      <c r="I434" s="143"/>
      <c r="L434" s="33"/>
      <c r="M434" s="144"/>
      <c r="T434" s="54"/>
      <c r="AT434" s="18" t="s">
        <v>151</v>
      </c>
      <c r="AU434" s="18" t="s">
        <v>81</v>
      </c>
    </row>
    <row r="435" spans="2:65" s="13" customFormat="1" ht="11.25">
      <c r="B435" s="153"/>
      <c r="D435" s="141" t="s">
        <v>155</v>
      </c>
      <c r="E435" s="154" t="s">
        <v>19</v>
      </c>
      <c r="F435" s="155" t="s">
        <v>624</v>
      </c>
      <c r="H435" s="156">
        <v>26.4</v>
      </c>
      <c r="I435" s="157"/>
      <c r="L435" s="153"/>
      <c r="M435" s="158"/>
      <c r="T435" s="159"/>
      <c r="AT435" s="154" t="s">
        <v>155</v>
      </c>
      <c r="AU435" s="154" t="s">
        <v>81</v>
      </c>
      <c r="AV435" s="13" t="s">
        <v>81</v>
      </c>
      <c r="AW435" s="13" t="s">
        <v>32</v>
      </c>
      <c r="AX435" s="13" t="s">
        <v>71</v>
      </c>
      <c r="AY435" s="154" t="s">
        <v>142</v>
      </c>
    </row>
    <row r="436" spans="2:65" s="13" customFormat="1" ht="11.25">
      <c r="B436" s="153"/>
      <c r="D436" s="141" t="s">
        <v>155</v>
      </c>
      <c r="E436" s="154" t="s">
        <v>19</v>
      </c>
      <c r="F436" s="155" t="s">
        <v>625</v>
      </c>
      <c r="H436" s="156">
        <v>3.1</v>
      </c>
      <c r="I436" s="157"/>
      <c r="L436" s="153"/>
      <c r="M436" s="158"/>
      <c r="T436" s="159"/>
      <c r="AT436" s="154" t="s">
        <v>155</v>
      </c>
      <c r="AU436" s="154" t="s">
        <v>81</v>
      </c>
      <c r="AV436" s="13" t="s">
        <v>81</v>
      </c>
      <c r="AW436" s="13" t="s">
        <v>32</v>
      </c>
      <c r="AX436" s="13" t="s">
        <v>71</v>
      </c>
      <c r="AY436" s="154" t="s">
        <v>142</v>
      </c>
    </row>
    <row r="437" spans="2:65" s="14" customFormat="1" ht="11.25">
      <c r="B437" s="160"/>
      <c r="D437" s="141" t="s">
        <v>155</v>
      </c>
      <c r="E437" s="161" t="s">
        <v>19</v>
      </c>
      <c r="F437" s="162" t="s">
        <v>190</v>
      </c>
      <c r="H437" s="163">
        <v>29.5</v>
      </c>
      <c r="I437" s="164"/>
      <c r="L437" s="160"/>
      <c r="M437" s="165"/>
      <c r="T437" s="166"/>
      <c r="AT437" s="161" t="s">
        <v>155</v>
      </c>
      <c r="AU437" s="161" t="s">
        <v>81</v>
      </c>
      <c r="AV437" s="14" t="s">
        <v>149</v>
      </c>
      <c r="AW437" s="14" t="s">
        <v>32</v>
      </c>
      <c r="AX437" s="14" t="s">
        <v>79</v>
      </c>
      <c r="AY437" s="161" t="s">
        <v>142</v>
      </c>
    </row>
    <row r="438" spans="2:65" s="1" customFormat="1" ht="24.2" customHeight="1">
      <c r="B438" s="33"/>
      <c r="C438" s="128" t="s">
        <v>626</v>
      </c>
      <c r="D438" s="128" t="s">
        <v>144</v>
      </c>
      <c r="E438" s="129" t="s">
        <v>627</v>
      </c>
      <c r="F438" s="130" t="s">
        <v>628</v>
      </c>
      <c r="G438" s="131" t="s">
        <v>147</v>
      </c>
      <c r="H438" s="132">
        <v>196.07599999999999</v>
      </c>
      <c r="I438" s="133"/>
      <c r="J438" s="134">
        <f>ROUND(I438*H438,2)</f>
        <v>0</v>
      </c>
      <c r="K438" s="130" t="s">
        <v>148</v>
      </c>
      <c r="L438" s="33"/>
      <c r="M438" s="135" t="s">
        <v>19</v>
      </c>
      <c r="N438" s="136" t="s">
        <v>42</v>
      </c>
      <c r="P438" s="137">
        <f>O438*H438</f>
        <v>0</v>
      </c>
      <c r="Q438" s="137">
        <v>4.0000000000000002E-4</v>
      </c>
      <c r="R438" s="137">
        <f>Q438*H438</f>
        <v>7.8430399999999997E-2</v>
      </c>
      <c r="S438" s="137">
        <v>0</v>
      </c>
      <c r="T438" s="138">
        <f>S438*H438</f>
        <v>0</v>
      </c>
      <c r="AR438" s="139" t="s">
        <v>267</v>
      </c>
      <c r="AT438" s="139" t="s">
        <v>144</v>
      </c>
      <c r="AU438" s="139" t="s">
        <v>81</v>
      </c>
      <c r="AY438" s="18" t="s">
        <v>142</v>
      </c>
      <c r="BE438" s="140">
        <f>IF(N438="základní",J438,0)</f>
        <v>0</v>
      </c>
      <c r="BF438" s="140">
        <f>IF(N438="snížená",J438,0)</f>
        <v>0</v>
      </c>
      <c r="BG438" s="140">
        <f>IF(N438="zákl. přenesená",J438,0)</f>
        <v>0</v>
      </c>
      <c r="BH438" s="140">
        <f>IF(N438="sníž. přenesená",J438,0)</f>
        <v>0</v>
      </c>
      <c r="BI438" s="140">
        <f>IF(N438="nulová",J438,0)</f>
        <v>0</v>
      </c>
      <c r="BJ438" s="18" t="s">
        <v>79</v>
      </c>
      <c r="BK438" s="140">
        <f>ROUND(I438*H438,2)</f>
        <v>0</v>
      </c>
      <c r="BL438" s="18" t="s">
        <v>267</v>
      </c>
      <c r="BM438" s="139" t="s">
        <v>629</v>
      </c>
    </row>
    <row r="439" spans="2:65" s="1" customFormat="1" ht="19.5">
      <c r="B439" s="33"/>
      <c r="D439" s="141" t="s">
        <v>151</v>
      </c>
      <c r="F439" s="142" t="s">
        <v>630</v>
      </c>
      <c r="I439" s="143"/>
      <c r="L439" s="33"/>
      <c r="M439" s="144"/>
      <c r="T439" s="54"/>
      <c r="AT439" s="18" t="s">
        <v>151</v>
      </c>
      <c r="AU439" s="18" t="s">
        <v>81</v>
      </c>
    </row>
    <row r="440" spans="2:65" s="1" customFormat="1" ht="11.25">
      <c r="B440" s="33"/>
      <c r="D440" s="145" t="s">
        <v>153</v>
      </c>
      <c r="F440" s="146" t="s">
        <v>631</v>
      </c>
      <c r="I440" s="143"/>
      <c r="L440" s="33"/>
      <c r="M440" s="144"/>
      <c r="T440" s="54"/>
      <c r="AT440" s="18" t="s">
        <v>153</v>
      </c>
      <c r="AU440" s="18" t="s">
        <v>81</v>
      </c>
    </row>
    <row r="441" spans="2:65" s="12" customFormat="1" ht="22.5">
      <c r="B441" s="147"/>
      <c r="D441" s="141" t="s">
        <v>155</v>
      </c>
      <c r="E441" s="148" t="s">
        <v>19</v>
      </c>
      <c r="F441" s="149" t="s">
        <v>265</v>
      </c>
      <c r="H441" s="148" t="s">
        <v>19</v>
      </c>
      <c r="I441" s="150"/>
      <c r="L441" s="147"/>
      <c r="M441" s="151"/>
      <c r="T441" s="152"/>
      <c r="AT441" s="148" t="s">
        <v>155</v>
      </c>
      <c r="AU441" s="148" t="s">
        <v>81</v>
      </c>
      <c r="AV441" s="12" t="s">
        <v>79</v>
      </c>
      <c r="AW441" s="12" t="s">
        <v>32</v>
      </c>
      <c r="AX441" s="12" t="s">
        <v>71</v>
      </c>
      <c r="AY441" s="148" t="s">
        <v>142</v>
      </c>
    </row>
    <row r="442" spans="2:65" s="13" customFormat="1" ht="22.5">
      <c r="B442" s="153"/>
      <c r="D442" s="141" t="s">
        <v>155</v>
      </c>
      <c r="E442" s="154" t="s">
        <v>19</v>
      </c>
      <c r="F442" s="155" t="s">
        <v>604</v>
      </c>
      <c r="H442" s="156">
        <v>98.037999999999997</v>
      </c>
      <c r="I442" s="157"/>
      <c r="L442" s="153"/>
      <c r="M442" s="158"/>
      <c r="T442" s="159"/>
      <c r="AT442" s="154" t="s">
        <v>155</v>
      </c>
      <c r="AU442" s="154" t="s">
        <v>81</v>
      </c>
      <c r="AV442" s="13" t="s">
        <v>81</v>
      </c>
      <c r="AW442" s="13" t="s">
        <v>32</v>
      </c>
      <c r="AX442" s="13" t="s">
        <v>79</v>
      </c>
      <c r="AY442" s="154" t="s">
        <v>142</v>
      </c>
    </row>
    <row r="443" spans="2:65" s="13" customFormat="1" ht="11.25">
      <c r="B443" s="153"/>
      <c r="D443" s="141" t="s">
        <v>155</v>
      </c>
      <c r="F443" s="155" t="s">
        <v>632</v>
      </c>
      <c r="H443" s="156">
        <v>196.07599999999999</v>
      </c>
      <c r="I443" s="157"/>
      <c r="L443" s="153"/>
      <c r="M443" s="158"/>
      <c r="T443" s="159"/>
      <c r="AT443" s="154" t="s">
        <v>155</v>
      </c>
      <c r="AU443" s="154" t="s">
        <v>81</v>
      </c>
      <c r="AV443" s="13" t="s">
        <v>81</v>
      </c>
      <c r="AW443" s="13" t="s">
        <v>4</v>
      </c>
      <c r="AX443" s="13" t="s">
        <v>79</v>
      </c>
      <c r="AY443" s="154" t="s">
        <v>142</v>
      </c>
    </row>
    <row r="444" spans="2:65" s="1" customFormat="1" ht="49.15" customHeight="1">
      <c r="B444" s="33"/>
      <c r="C444" s="167" t="s">
        <v>633</v>
      </c>
      <c r="D444" s="167" t="s">
        <v>449</v>
      </c>
      <c r="E444" s="168" t="s">
        <v>634</v>
      </c>
      <c r="F444" s="169" t="s">
        <v>635</v>
      </c>
      <c r="G444" s="170" t="s">
        <v>147</v>
      </c>
      <c r="H444" s="171">
        <v>379.50799999999998</v>
      </c>
      <c r="I444" s="172"/>
      <c r="J444" s="173">
        <f>ROUND(I444*H444,2)</f>
        <v>0</v>
      </c>
      <c r="K444" s="169" t="s">
        <v>148</v>
      </c>
      <c r="L444" s="174"/>
      <c r="M444" s="175" t="s">
        <v>19</v>
      </c>
      <c r="N444" s="176" t="s">
        <v>42</v>
      </c>
      <c r="P444" s="137">
        <f>O444*H444</f>
        <v>0</v>
      </c>
      <c r="Q444" s="137">
        <v>5.4000000000000003E-3</v>
      </c>
      <c r="R444" s="137">
        <f>Q444*H444</f>
        <v>2.0493432</v>
      </c>
      <c r="S444" s="137">
        <v>0</v>
      </c>
      <c r="T444" s="138">
        <f>S444*H444</f>
        <v>0</v>
      </c>
      <c r="AR444" s="139" t="s">
        <v>379</v>
      </c>
      <c r="AT444" s="139" t="s">
        <v>449</v>
      </c>
      <c r="AU444" s="139" t="s">
        <v>81</v>
      </c>
      <c r="AY444" s="18" t="s">
        <v>142</v>
      </c>
      <c r="BE444" s="140">
        <f>IF(N444="základní",J444,0)</f>
        <v>0</v>
      </c>
      <c r="BF444" s="140">
        <f>IF(N444="snížená",J444,0)</f>
        <v>0</v>
      </c>
      <c r="BG444" s="140">
        <f>IF(N444="zákl. přenesená",J444,0)</f>
        <v>0</v>
      </c>
      <c r="BH444" s="140">
        <f>IF(N444="sníž. přenesená",J444,0)</f>
        <v>0</v>
      </c>
      <c r="BI444" s="140">
        <f>IF(N444="nulová",J444,0)</f>
        <v>0</v>
      </c>
      <c r="BJ444" s="18" t="s">
        <v>79</v>
      </c>
      <c r="BK444" s="140">
        <f>ROUND(I444*H444,2)</f>
        <v>0</v>
      </c>
      <c r="BL444" s="18" t="s">
        <v>267</v>
      </c>
      <c r="BM444" s="139" t="s">
        <v>636</v>
      </c>
    </row>
    <row r="445" spans="2:65" s="1" customFormat="1" ht="29.25">
      <c r="B445" s="33"/>
      <c r="D445" s="141" t="s">
        <v>151</v>
      </c>
      <c r="F445" s="142" t="s">
        <v>635</v>
      </c>
      <c r="I445" s="143"/>
      <c r="L445" s="33"/>
      <c r="M445" s="144"/>
      <c r="T445" s="54"/>
      <c r="AT445" s="18" t="s">
        <v>151</v>
      </c>
      <c r="AU445" s="18" t="s">
        <v>81</v>
      </c>
    </row>
    <row r="446" spans="2:65" s="12" customFormat="1" ht="11.25">
      <c r="B446" s="147"/>
      <c r="D446" s="141" t="s">
        <v>155</v>
      </c>
      <c r="E446" s="148" t="s">
        <v>19</v>
      </c>
      <c r="F446" s="149" t="s">
        <v>637</v>
      </c>
      <c r="H446" s="148" t="s">
        <v>19</v>
      </c>
      <c r="I446" s="150"/>
      <c r="L446" s="147"/>
      <c r="M446" s="151"/>
      <c r="T446" s="152"/>
      <c r="AT446" s="148" t="s">
        <v>155</v>
      </c>
      <c r="AU446" s="148" t="s">
        <v>81</v>
      </c>
      <c r="AV446" s="12" t="s">
        <v>79</v>
      </c>
      <c r="AW446" s="12" t="s">
        <v>32</v>
      </c>
      <c r="AX446" s="12" t="s">
        <v>71</v>
      </c>
      <c r="AY446" s="148" t="s">
        <v>142</v>
      </c>
    </row>
    <row r="447" spans="2:65" s="13" customFormat="1" ht="11.25">
      <c r="B447" s="153"/>
      <c r="D447" s="141" t="s">
        <v>155</v>
      </c>
      <c r="E447" s="154" t="s">
        <v>19</v>
      </c>
      <c r="F447" s="155" t="s">
        <v>638</v>
      </c>
      <c r="H447" s="156">
        <v>144.21700000000001</v>
      </c>
      <c r="I447" s="157"/>
      <c r="L447" s="153"/>
      <c r="M447" s="158"/>
      <c r="T447" s="159"/>
      <c r="AT447" s="154" t="s">
        <v>155</v>
      </c>
      <c r="AU447" s="154" t="s">
        <v>81</v>
      </c>
      <c r="AV447" s="13" t="s">
        <v>81</v>
      </c>
      <c r="AW447" s="13" t="s">
        <v>32</v>
      </c>
      <c r="AX447" s="13" t="s">
        <v>71</v>
      </c>
      <c r="AY447" s="154" t="s">
        <v>142</v>
      </c>
    </row>
    <row r="448" spans="2:65" s="12" customFormat="1" ht="11.25">
      <c r="B448" s="147"/>
      <c r="D448" s="141" t="s">
        <v>155</v>
      </c>
      <c r="E448" s="148" t="s">
        <v>19</v>
      </c>
      <c r="F448" s="149" t="s">
        <v>639</v>
      </c>
      <c r="H448" s="148" t="s">
        <v>19</v>
      </c>
      <c r="I448" s="150"/>
      <c r="L448" s="147"/>
      <c r="M448" s="151"/>
      <c r="T448" s="152"/>
      <c r="AT448" s="148" t="s">
        <v>155</v>
      </c>
      <c r="AU448" s="148" t="s">
        <v>81</v>
      </c>
      <c r="AV448" s="12" t="s">
        <v>79</v>
      </c>
      <c r="AW448" s="12" t="s">
        <v>32</v>
      </c>
      <c r="AX448" s="12" t="s">
        <v>71</v>
      </c>
      <c r="AY448" s="148" t="s">
        <v>142</v>
      </c>
    </row>
    <row r="449" spans="2:65" s="13" customFormat="1" ht="11.25">
      <c r="B449" s="153"/>
      <c r="D449" s="141" t="s">
        <v>155</v>
      </c>
      <c r="E449" s="154" t="s">
        <v>19</v>
      </c>
      <c r="F449" s="155" t="s">
        <v>640</v>
      </c>
      <c r="H449" s="156">
        <v>235.291</v>
      </c>
      <c r="I449" s="157"/>
      <c r="L449" s="153"/>
      <c r="M449" s="158"/>
      <c r="T449" s="159"/>
      <c r="AT449" s="154" t="s">
        <v>155</v>
      </c>
      <c r="AU449" s="154" t="s">
        <v>81</v>
      </c>
      <c r="AV449" s="13" t="s">
        <v>81</v>
      </c>
      <c r="AW449" s="13" t="s">
        <v>32</v>
      </c>
      <c r="AX449" s="13" t="s">
        <v>71</v>
      </c>
      <c r="AY449" s="154" t="s">
        <v>142</v>
      </c>
    </row>
    <row r="450" spans="2:65" s="14" customFormat="1" ht="11.25">
      <c r="B450" s="160"/>
      <c r="D450" s="141" t="s">
        <v>155</v>
      </c>
      <c r="E450" s="161" t="s">
        <v>19</v>
      </c>
      <c r="F450" s="162" t="s">
        <v>190</v>
      </c>
      <c r="H450" s="163">
        <v>379.50799999999998</v>
      </c>
      <c r="I450" s="164"/>
      <c r="L450" s="160"/>
      <c r="M450" s="165"/>
      <c r="T450" s="166"/>
      <c r="AT450" s="161" t="s">
        <v>155</v>
      </c>
      <c r="AU450" s="161" t="s">
        <v>81</v>
      </c>
      <c r="AV450" s="14" t="s">
        <v>149</v>
      </c>
      <c r="AW450" s="14" t="s">
        <v>32</v>
      </c>
      <c r="AX450" s="14" t="s">
        <v>79</v>
      </c>
      <c r="AY450" s="161" t="s">
        <v>142</v>
      </c>
    </row>
    <row r="451" spans="2:65" s="1" customFormat="1" ht="24.2" customHeight="1">
      <c r="B451" s="33"/>
      <c r="C451" s="128" t="s">
        <v>641</v>
      </c>
      <c r="D451" s="128" t="s">
        <v>144</v>
      </c>
      <c r="E451" s="129" t="s">
        <v>642</v>
      </c>
      <c r="F451" s="130" t="s">
        <v>643</v>
      </c>
      <c r="G451" s="131" t="s">
        <v>147</v>
      </c>
      <c r="H451" s="132">
        <v>12.85</v>
      </c>
      <c r="I451" s="133"/>
      <c r="J451" s="134">
        <f>ROUND(I451*H451,2)</f>
        <v>0</v>
      </c>
      <c r="K451" s="130" t="s">
        <v>148</v>
      </c>
      <c r="L451" s="33"/>
      <c r="M451" s="135" t="s">
        <v>19</v>
      </c>
      <c r="N451" s="136" t="s">
        <v>42</v>
      </c>
      <c r="P451" s="137">
        <f>O451*H451</f>
        <v>0</v>
      </c>
      <c r="Q451" s="137">
        <v>7.5000000000000002E-4</v>
      </c>
      <c r="R451" s="137">
        <f>Q451*H451</f>
        <v>9.6375000000000002E-3</v>
      </c>
      <c r="S451" s="137">
        <v>0</v>
      </c>
      <c r="T451" s="138">
        <f>S451*H451</f>
        <v>0</v>
      </c>
      <c r="AR451" s="139" t="s">
        <v>267</v>
      </c>
      <c r="AT451" s="139" t="s">
        <v>144</v>
      </c>
      <c r="AU451" s="139" t="s">
        <v>81</v>
      </c>
      <c r="AY451" s="18" t="s">
        <v>142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8" t="s">
        <v>79</v>
      </c>
      <c r="BK451" s="140">
        <f>ROUND(I451*H451,2)</f>
        <v>0</v>
      </c>
      <c r="BL451" s="18" t="s">
        <v>267</v>
      </c>
      <c r="BM451" s="139" t="s">
        <v>644</v>
      </c>
    </row>
    <row r="452" spans="2:65" s="1" customFormat="1" ht="29.25">
      <c r="B452" s="33"/>
      <c r="D452" s="141" t="s">
        <v>151</v>
      </c>
      <c r="F452" s="142" t="s">
        <v>645</v>
      </c>
      <c r="I452" s="143"/>
      <c r="L452" s="33"/>
      <c r="M452" s="144"/>
      <c r="T452" s="54"/>
      <c r="AT452" s="18" t="s">
        <v>151</v>
      </c>
      <c r="AU452" s="18" t="s">
        <v>81</v>
      </c>
    </row>
    <row r="453" spans="2:65" s="1" customFormat="1" ht="11.25">
      <c r="B453" s="33"/>
      <c r="D453" s="145" t="s">
        <v>153</v>
      </c>
      <c r="F453" s="146" t="s">
        <v>646</v>
      </c>
      <c r="I453" s="143"/>
      <c r="L453" s="33"/>
      <c r="M453" s="144"/>
      <c r="T453" s="54"/>
      <c r="AT453" s="18" t="s">
        <v>153</v>
      </c>
      <c r="AU453" s="18" t="s">
        <v>81</v>
      </c>
    </row>
    <row r="454" spans="2:65" s="13" customFormat="1" ht="11.25">
      <c r="B454" s="153"/>
      <c r="D454" s="141" t="s">
        <v>155</v>
      </c>
      <c r="E454" s="154" t="s">
        <v>19</v>
      </c>
      <c r="F454" s="155" t="s">
        <v>647</v>
      </c>
      <c r="H454" s="156">
        <v>12.85</v>
      </c>
      <c r="I454" s="157"/>
      <c r="L454" s="153"/>
      <c r="M454" s="158"/>
      <c r="T454" s="159"/>
      <c r="AT454" s="154" t="s">
        <v>155</v>
      </c>
      <c r="AU454" s="154" t="s">
        <v>81</v>
      </c>
      <c r="AV454" s="13" t="s">
        <v>81</v>
      </c>
      <c r="AW454" s="13" t="s">
        <v>32</v>
      </c>
      <c r="AX454" s="13" t="s">
        <v>79</v>
      </c>
      <c r="AY454" s="154" t="s">
        <v>142</v>
      </c>
    </row>
    <row r="455" spans="2:65" s="1" customFormat="1" ht="24.2" customHeight="1">
      <c r="B455" s="33"/>
      <c r="C455" s="128" t="s">
        <v>648</v>
      </c>
      <c r="D455" s="128" t="s">
        <v>144</v>
      </c>
      <c r="E455" s="129" t="s">
        <v>649</v>
      </c>
      <c r="F455" s="130" t="s">
        <v>650</v>
      </c>
      <c r="G455" s="131" t="s">
        <v>239</v>
      </c>
      <c r="H455" s="132">
        <v>12.85</v>
      </c>
      <c r="I455" s="133"/>
      <c r="J455" s="134">
        <f>ROUND(I455*H455,2)</f>
        <v>0</v>
      </c>
      <c r="K455" s="130" t="s">
        <v>148</v>
      </c>
      <c r="L455" s="33"/>
      <c r="M455" s="135" t="s">
        <v>19</v>
      </c>
      <c r="N455" s="136" t="s">
        <v>42</v>
      </c>
      <c r="P455" s="137">
        <f>O455*H455</f>
        <v>0</v>
      </c>
      <c r="Q455" s="137">
        <v>1.6000000000000001E-4</v>
      </c>
      <c r="R455" s="137">
        <f>Q455*H455</f>
        <v>2.0560000000000001E-3</v>
      </c>
      <c r="S455" s="137">
        <v>0</v>
      </c>
      <c r="T455" s="138">
        <f>S455*H455</f>
        <v>0</v>
      </c>
      <c r="AR455" s="139" t="s">
        <v>267</v>
      </c>
      <c r="AT455" s="139" t="s">
        <v>144</v>
      </c>
      <c r="AU455" s="139" t="s">
        <v>81</v>
      </c>
      <c r="AY455" s="18" t="s">
        <v>142</v>
      </c>
      <c r="BE455" s="140">
        <f>IF(N455="základní",J455,0)</f>
        <v>0</v>
      </c>
      <c r="BF455" s="140">
        <f>IF(N455="snížená",J455,0)</f>
        <v>0</v>
      </c>
      <c r="BG455" s="140">
        <f>IF(N455="zákl. přenesená",J455,0)</f>
        <v>0</v>
      </c>
      <c r="BH455" s="140">
        <f>IF(N455="sníž. přenesená",J455,0)</f>
        <v>0</v>
      </c>
      <c r="BI455" s="140">
        <f>IF(N455="nulová",J455,0)</f>
        <v>0</v>
      </c>
      <c r="BJ455" s="18" t="s">
        <v>79</v>
      </c>
      <c r="BK455" s="140">
        <f>ROUND(I455*H455,2)</f>
        <v>0</v>
      </c>
      <c r="BL455" s="18" t="s">
        <v>267</v>
      </c>
      <c r="BM455" s="139" t="s">
        <v>651</v>
      </c>
    </row>
    <row r="456" spans="2:65" s="1" customFormat="1" ht="19.5">
      <c r="B456" s="33"/>
      <c r="D456" s="141" t="s">
        <v>151</v>
      </c>
      <c r="F456" s="142" t="s">
        <v>652</v>
      </c>
      <c r="I456" s="143"/>
      <c r="L456" s="33"/>
      <c r="M456" s="144"/>
      <c r="T456" s="54"/>
      <c r="AT456" s="18" t="s">
        <v>151</v>
      </c>
      <c r="AU456" s="18" t="s">
        <v>81</v>
      </c>
    </row>
    <row r="457" spans="2:65" s="1" customFormat="1" ht="11.25">
      <c r="B457" s="33"/>
      <c r="D457" s="145" t="s">
        <v>153</v>
      </c>
      <c r="F457" s="146" t="s">
        <v>653</v>
      </c>
      <c r="I457" s="143"/>
      <c r="L457" s="33"/>
      <c r="M457" s="144"/>
      <c r="T457" s="54"/>
      <c r="AT457" s="18" t="s">
        <v>153</v>
      </c>
      <c r="AU457" s="18" t="s">
        <v>81</v>
      </c>
    </row>
    <row r="458" spans="2:65" s="13" customFormat="1" ht="11.25">
      <c r="B458" s="153"/>
      <c r="D458" s="141" t="s">
        <v>155</v>
      </c>
      <c r="E458" s="154" t="s">
        <v>19</v>
      </c>
      <c r="F458" s="155" t="s">
        <v>647</v>
      </c>
      <c r="H458" s="156">
        <v>12.85</v>
      </c>
      <c r="I458" s="157"/>
      <c r="L458" s="153"/>
      <c r="M458" s="158"/>
      <c r="T458" s="159"/>
      <c r="AT458" s="154" t="s">
        <v>155</v>
      </c>
      <c r="AU458" s="154" t="s">
        <v>81</v>
      </c>
      <c r="AV458" s="13" t="s">
        <v>81</v>
      </c>
      <c r="AW458" s="13" t="s">
        <v>32</v>
      </c>
      <c r="AX458" s="13" t="s">
        <v>79</v>
      </c>
      <c r="AY458" s="154" t="s">
        <v>142</v>
      </c>
    </row>
    <row r="459" spans="2:65" s="1" customFormat="1" ht="33" customHeight="1">
      <c r="B459" s="33"/>
      <c r="C459" s="128" t="s">
        <v>654</v>
      </c>
      <c r="D459" s="128" t="s">
        <v>144</v>
      </c>
      <c r="E459" s="129" t="s">
        <v>655</v>
      </c>
      <c r="F459" s="130" t="s">
        <v>656</v>
      </c>
      <c r="G459" s="131" t="s">
        <v>544</v>
      </c>
      <c r="H459" s="132">
        <v>2</v>
      </c>
      <c r="I459" s="133"/>
      <c r="J459" s="134">
        <f>ROUND(I459*H459,2)</f>
        <v>0</v>
      </c>
      <c r="K459" s="130" t="s">
        <v>148</v>
      </c>
      <c r="L459" s="33"/>
      <c r="M459" s="135" t="s">
        <v>19</v>
      </c>
      <c r="N459" s="136" t="s">
        <v>42</v>
      </c>
      <c r="P459" s="137">
        <f>O459*H459</f>
        <v>0</v>
      </c>
      <c r="Q459" s="137">
        <v>2.5999999999999998E-4</v>
      </c>
      <c r="R459" s="137">
        <f>Q459*H459</f>
        <v>5.1999999999999995E-4</v>
      </c>
      <c r="S459" s="137">
        <v>0</v>
      </c>
      <c r="T459" s="138">
        <f>S459*H459</f>
        <v>0</v>
      </c>
      <c r="AR459" s="139" t="s">
        <v>267</v>
      </c>
      <c r="AT459" s="139" t="s">
        <v>144</v>
      </c>
      <c r="AU459" s="139" t="s">
        <v>81</v>
      </c>
      <c r="AY459" s="18" t="s">
        <v>142</v>
      </c>
      <c r="BE459" s="140">
        <f>IF(N459="základní",J459,0)</f>
        <v>0</v>
      </c>
      <c r="BF459" s="140">
        <f>IF(N459="snížená",J459,0)</f>
        <v>0</v>
      </c>
      <c r="BG459" s="140">
        <f>IF(N459="zákl. přenesená",J459,0)</f>
        <v>0</v>
      </c>
      <c r="BH459" s="140">
        <f>IF(N459="sníž. přenesená",J459,0)</f>
        <v>0</v>
      </c>
      <c r="BI459" s="140">
        <f>IF(N459="nulová",J459,0)</f>
        <v>0</v>
      </c>
      <c r="BJ459" s="18" t="s">
        <v>79</v>
      </c>
      <c r="BK459" s="140">
        <f>ROUND(I459*H459,2)</f>
        <v>0</v>
      </c>
      <c r="BL459" s="18" t="s">
        <v>267</v>
      </c>
      <c r="BM459" s="139" t="s">
        <v>657</v>
      </c>
    </row>
    <row r="460" spans="2:65" s="1" customFormat="1" ht="19.5">
      <c r="B460" s="33"/>
      <c r="D460" s="141" t="s">
        <v>151</v>
      </c>
      <c r="F460" s="142" t="s">
        <v>658</v>
      </c>
      <c r="I460" s="143"/>
      <c r="L460" s="33"/>
      <c r="M460" s="144"/>
      <c r="T460" s="54"/>
      <c r="AT460" s="18" t="s">
        <v>151</v>
      </c>
      <c r="AU460" s="18" t="s">
        <v>81</v>
      </c>
    </row>
    <row r="461" spans="2:65" s="1" customFormat="1" ht="11.25">
      <c r="B461" s="33"/>
      <c r="D461" s="145" t="s">
        <v>153</v>
      </c>
      <c r="F461" s="146" t="s">
        <v>659</v>
      </c>
      <c r="I461" s="143"/>
      <c r="L461" s="33"/>
      <c r="M461" s="144"/>
      <c r="T461" s="54"/>
      <c r="AT461" s="18" t="s">
        <v>153</v>
      </c>
      <c r="AU461" s="18" t="s">
        <v>81</v>
      </c>
    </row>
    <row r="462" spans="2:65" s="1" customFormat="1" ht="33" customHeight="1">
      <c r="B462" s="33"/>
      <c r="C462" s="128" t="s">
        <v>660</v>
      </c>
      <c r="D462" s="128" t="s">
        <v>144</v>
      </c>
      <c r="E462" s="129" t="s">
        <v>661</v>
      </c>
      <c r="F462" s="130" t="s">
        <v>662</v>
      </c>
      <c r="G462" s="131" t="s">
        <v>544</v>
      </c>
      <c r="H462" s="132">
        <v>2</v>
      </c>
      <c r="I462" s="133"/>
      <c r="J462" s="134">
        <f>ROUND(I462*H462,2)</f>
        <v>0</v>
      </c>
      <c r="K462" s="130" t="s">
        <v>148</v>
      </c>
      <c r="L462" s="33"/>
      <c r="M462" s="135" t="s">
        <v>19</v>
      </c>
      <c r="N462" s="136" t="s">
        <v>42</v>
      </c>
      <c r="P462" s="137">
        <f>O462*H462</f>
        <v>0</v>
      </c>
      <c r="Q462" s="137">
        <v>6.3000000000000003E-4</v>
      </c>
      <c r="R462" s="137">
        <f>Q462*H462</f>
        <v>1.2600000000000001E-3</v>
      </c>
      <c r="S462" s="137">
        <v>0</v>
      </c>
      <c r="T462" s="138">
        <f>S462*H462</f>
        <v>0</v>
      </c>
      <c r="AR462" s="139" t="s">
        <v>267</v>
      </c>
      <c r="AT462" s="139" t="s">
        <v>144</v>
      </c>
      <c r="AU462" s="139" t="s">
        <v>81</v>
      </c>
      <c r="AY462" s="18" t="s">
        <v>142</v>
      </c>
      <c r="BE462" s="140">
        <f>IF(N462="základní",J462,0)</f>
        <v>0</v>
      </c>
      <c r="BF462" s="140">
        <f>IF(N462="snížená",J462,0)</f>
        <v>0</v>
      </c>
      <c r="BG462" s="140">
        <f>IF(N462="zákl. přenesená",J462,0)</f>
        <v>0</v>
      </c>
      <c r="BH462" s="140">
        <f>IF(N462="sníž. přenesená",J462,0)</f>
        <v>0</v>
      </c>
      <c r="BI462" s="140">
        <f>IF(N462="nulová",J462,0)</f>
        <v>0</v>
      </c>
      <c r="BJ462" s="18" t="s">
        <v>79</v>
      </c>
      <c r="BK462" s="140">
        <f>ROUND(I462*H462,2)</f>
        <v>0</v>
      </c>
      <c r="BL462" s="18" t="s">
        <v>267</v>
      </c>
      <c r="BM462" s="139" t="s">
        <v>663</v>
      </c>
    </row>
    <row r="463" spans="2:65" s="1" customFormat="1" ht="19.5">
      <c r="B463" s="33"/>
      <c r="D463" s="141" t="s">
        <v>151</v>
      </c>
      <c r="F463" s="142" t="s">
        <v>664</v>
      </c>
      <c r="I463" s="143"/>
      <c r="L463" s="33"/>
      <c r="M463" s="144"/>
      <c r="T463" s="54"/>
      <c r="AT463" s="18" t="s">
        <v>151</v>
      </c>
      <c r="AU463" s="18" t="s">
        <v>81</v>
      </c>
    </row>
    <row r="464" spans="2:65" s="1" customFormat="1" ht="11.25">
      <c r="B464" s="33"/>
      <c r="D464" s="145" t="s">
        <v>153</v>
      </c>
      <c r="F464" s="146" t="s">
        <v>665</v>
      </c>
      <c r="I464" s="143"/>
      <c r="L464" s="33"/>
      <c r="M464" s="144"/>
      <c r="T464" s="54"/>
      <c r="AT464" s="18" t="s">
        <v>153</v>
      </c>
      <c r="AU464" s="18" t="s">
        <v>81</v>
      </c>
    </row>
    <row r="465" spans="2:65" s="1" customFormat="1" ht="24.2" customHeight="1">
      <c r="B465" s="33"/>
      <c r="C465" s="128" t="s">
        <v>666</v>
      </c>
      <c r="D465" s="128" t="s">
        <v>144</v>
      </c>
      <c r="E465" s="129" t="s">
        <v>667</v>
      </c>
      <c r="F465" s="130" t="s">
        <v>668</v>
      </c>
      <c r="G465" s="131" t="s">
        <v>669</v>
      </c>
      <c r="H465" s="177"/>
      <c r="I465" s="133"/>
      <c r="J465" s="134">
        <f>ROUND(I465*H465,2)</f>
        <v>0</v>
      </c>
      <c r="K465" s="130" t="s">
        <v>148</v>
      </c>
      <c r="L465" s="33"/>
      <c r="M465" s="135" t="s">
        <v>19</v>
      </c>
      <c r="N465" s="136" t="s">
        <v>42</v>
      </c>
      <c r="P465" s="137">
        <f>O465*H465</f>
        <v>0</v>
      </c>
      <c r="Q465" s="137">
        <v>0</v>
      </c>
      <c r="R465" s="137">
        <f>Q465*H465</f>
        <v>0</v>
      </c>
      <c r="S465" s="137">
        <v>0</v>
      </c>
      <c r="T465" s="138">
        <f>S465*H465</f>
        <v>0</v>
      </c>
      <c r="AR465" s="139" t="s">
        <v>267</v>
      </c>
      <c r="AT465" s="139" t="s">
        <v>144</v>
      </c>
      <c r="AU465" s="139" t="s">
        <v>81</v>
      </c>
      <c r="AY465" s="18" t="s">
        <v>142</v>
      </c>
      <c r="BE465" s="140">
        <f>IF(N465="základní",J465,0)</f>
        <v>0</v>
      </c>
      <c r="BF465" s="140">
        <f>IF(N465="snížená",J465,0)</f>
        <v>0</v>
      </c>
      <c r="BG465" s="140">
        <f>IF(N465="zákl. přenesená",J465,0)</f>
        <v>0</v>
      </c>
      <c r="BH465" s="140">
        <f>IF(N465="sníž. přenesená",J465,0)</f>
        <v>0</v>
      </c>
      <c r="BI465" s="140">
        <f>IF(N465="nulová",J465,0)</f>
        <v>0</v>
      </c>
      <c r="BJ465" s="18" t="s">
        <v>79</v>
      </c>
      <c r="BK465" s="140">
        <f>ROUND(I465*H465,2)</f>
        <v>0</v>
      </c>
      <c r="BL465" s="18" t="s">
        <v>267</v>
      </c>
      <c r="BM465" s="139" t="s">
        <v>670</v>
      </c>
    </row>
    <row r="466" spans="2:65" s="1" customFormat="1" ht="29.25">
      <c r="B466" s="33"/>
      <c r="D466" s="141" t="s">
        <v>151</v>
      </c>
      <c r="F466" s="142" t="s">
        <v>671</v>
      </c>
      <c r="I466" s="143"/>
      <c r="L466" s="33"/>
      <c r="M466" s="144"/>
      <c r="T466" s="54"/>
      <c r="AT466" s="18" t="s">
        <v>151</v>
      </c>
      <c r="AU466" s="18" t="s">
        <v>81</v>
      </c>
    </row>
    <row r="467" spans="2:65" s="1" customFormat="1" ht="11.25">
      <c r="B467" s="33"/>
      <c r="D467" s="145" t="s">
        <v>153</v>
      </c>
      <c r="F467" s="146" t="s">
        <v>672</v>
      </c>
      <c r="I467" s="143"/>
      <c r="L467" s="33"/>
      <c r="M467" s="144"/>
      <c r="T467" s="54"/>
      <c r="AT467" s="18" t="s">
        <v>153</v>
      </c>
      <c r="AU467" s="18" t="s">
        <v>81</v>
      </c>
    </row>
    <row r="468" spans="2:65" s="11" customFormat="1" ht="22.9" customHeight="1">
      <c r="B468" s="116"/>
      <c r="D468" s="117" t="s">
        <v>70</v>
      </c>
      <c r="E468" s="126" t="s">
        <v>673</v>
      </c>
      <c r="F468" s="126" t="s">
        <v>674</v>
      </c>
      <c r="I468" s="119"/>
      <c r="J468" s="127">
        <f>BK468</f>
        <v>0</v>
      </c>
      <c r="L468" s="116"/>
      <c r="M468" s="121"/>
      <c r="P468" s="122">
        <f>SUM(P469:P526)</f>
        <v>0</v>
      </c>
      <c r="R468" s="122">
        <f>SUM(R469:R526)</f>
        <v>0.20967810000000003</v>
      </c>
      <c r="T468" s="123">
        <f>SUM(T469:T526)</f>
        <v>0</v>
      </c>
      <c r="AR468" s="117" t="s">
        <v>81</v>
      </c>
      <c r="AT468" s="124" t="s">
        <v>70</v>
      </c>
      <c r="AU468" s="124" t="s">
        <v>79</v>
      </c>
      <c r="AY468" s="117" t="s">
        <v>142</v>
      </c>
      <c r="BK468" s="125">
        <f>SUM(BK469:BK526)</f>
        <v>0</v>
      </c>
    </row>
    <row r="469" spans="2:65" s="1" customFormat="1" ht="24.2" customHeight="1">
      <c r="B469" s="33"/>
      <c r="C469" s="128" t="s">
        <v>675</v>
      </c>
      <c r="D469" s="128" t="s">
        <v>144</v>
      </c>
      <c r="E469" s="129" t="s">
        <v>676</v>
      </c>
      <c r="F469" s="130" t="s">
        <v>677</v>
      </c>
      <c r="G469" s="131" t="s">
        <v>147</v>
      </c>
      <c r="H469" s="132">
        <v>9.24</v>
      </c>
      <c r="I469" s="133"/>
      <c r="J469" s="134">
        <f>ROUND(I469*H469,2)</f>
        <v>0</v>
      </c>
      <c r="K469" s="130" t="s">
        <v>148</v>
      </c>
      <c r="L469" s="33"/>
      <c r="M469" s="135" t="s">
        <v>19</v>
      </c>
      <c r="N469" s="136" t="s">
        <v>42</v>
      </c>
      <c r="P469" s="137">
        <f>O469*H469</f>
        <v>0</v>
      </c>
      <c r="Q469" s="137">
        <v>8.8000000000000003E-4</v>
      </c>
      <c r="R469" s="137">
        <f>Q469*H469</f>
        <v>8.1311999999999999E-3</v>
      </c>
      <c r="S469" s="137">
        <v>0</v>
      </c>
      <c r="T469" s="138">
        <f>S469*H469</f>
        <v>0</v>
      </c>
      <c r="AR469" s="139" t="s">
        <v>267</v>
      </c>
      <c r="AT469" s="139" t="s">
        <v>144</v>
      </c>
      <c r="AU469" s="139" t="s">
        <v>81</v>
      </c>
      <c r="AY469" s="18" t="s">
        <v>142</v>
      </c>
      <c r="BE469" s="140">
        <f>IF(N469="základní",J469,0)</f>
        <v>0</v>
      </c>
      <c r="BF469" s="140">
        <f>IF(N469="snížená",J469,0)</f>
        <v>0</v>
      </c>
      <c r="BG469" s="140">
        <f>IF(N469="zákl. přenesená",J469,0)</f>
        <v>0</v>
      </c>
      <c r="BH469" s="140">
        <f>IF(N469="sníž. přenesená",J469,0)</f>
        <v>0</v>
      </c>
      <c r="BI469" s="140">
        <f>IF(N469="nulová",J469,0)</f>
        <v>0</v>
      </c>
      <c r="BJ469" s="18" t="s">
        <v>79</v>
      </c>
      <c r="BK469" s="140">
        <f>ROUND(I469*H469,2)</f>
        <v>0</v>
      </c>
      <c r="BL469" s="18" t="s">
        <v>267</v>
      </c>
      <c r="BM469" s="139" t="s">
        <v>678</v>
      </c>
    </row>
    <row r="470" spans="2:65" s="1" customFormat="1" ht="19.5">
      <c r="B470" s="33"/>
      <c r="D470" s="141" t="s">
        <v>151</v>
      </c>
      <c r="F470" s="142" t="s">
        <v>679</v>
      </c>
      <c r="I470" s="143"/>
      <c r="L470" s="33"/>
      <c r="M470" s="144"/>
      <c r="T470" s="54"/>
      <c r="AT470" s="18" t="s">
        <v>151</v>
      </c>
      <c r="AU470" s="18" t="s">
        <v>81</v>
      </c>
    </row>
    <row r="471" spans="2:65" s="1" customFormat="1" ht="11.25">
      <c r="B471" s="33"/>
      <c r="D471" s="145" t="s">
        <v>153</v>
      </c>
      <c r="F471" s="146" t="s">
        <v>680</v>
      </c>
      <c r="I471" s="143"/>
      <c r="L471" s="33"/>
      <c r="M471" s="144"/>
      <c r="T471" s="54"/>
      <c r="AT471" s="18" t="s">
        <v>153</v>
      </c>
      <c r="AU471" s="18" t="s">
        <v>81</v>
      </c>
    </row>
    <row r="472" spans="2:65" s="13" customFormat="1" ht="11.25">
      <c r="B472" s="153"/>
      <c r="D472" s="141" t="s">
        <v>155</v>
      </c>
      <c r="E472" s="154" t="s">
        <v>19</v>
      </c>
      <c r="F472" s="155" t="s">
        <v>681</v>
      </c>
      <c r="H472" s="156">
        <v>9.24</v>
      </c>
      <c r="I472" s="157"/>
      <c r="L472" s="153"/>
      <c r="M472" s="158"/>
      <c r="T472" s="159"/>
      <c r="AT472" s="154" t="s">
        <v>155</v>
      </c>
      <c r="AU472" s="154" t="s">
        <v>81</v>
      </c>
      <c r="AV472" s="13" t="s">
        <v>81</v>
      </c>
      <c r="AW472" s="13" t="s">
        <v>32</v>
      </c>
      <c r="AX472" s="13" t="s">
        <v>79</v>
      </c>
      <c r="AY472" s="154" t="s">
        <v>142</v>
      </c>
    </row>
    <row r="473" spans="2:65" s="1" customFormat="1" ht="33" customHeight="1">
      <c r="B473" s="33"/>
      <c r="C473" s="128" t="s">
        <v>682</v>
      </c>
      <c r="D473" s="128" t="s">
        <v>144</v>
      </c>
      <c r="E473" s="129" t="s">
        <v>683</v>
      </c>
      <c r="F473" s="130" t="s">
        <v>684</v>
      </c>
      <c r="G473" s="131" t="s">
        <v>147</v>
      </c>
      <c r="H473" s="132">
        <v>6.6079999999999997</v>
      </c>
      <c r="I473" s="133"/>
      <c r="J473" s="134">
        <f>ROUND(I473*H473,2)</f>
        <v>0</v>
      </c>
      <c r="K473" s="130" t="s">
        <v>148</v>
      </c>
      <c r="L473" s="33"/>
      <c r="M473" s="135" t="s">
        <v>19</v>
      </c>
      <c r="N473" s="136" t="s">
        <v>42</v>
      </c>
      <c r="P473" s="137">
        <f>O473*H473</f>
        <v>0</v>
      </c>
      <c r="Q473" s="137">
        <v>0</v>
      </c>
      <c r="R473" s="137">
        <f>Q473*H473</f>
        <v>0</v>
      </c>
      <c r="S473" s="137">
        <v>0</v>
      </c>
      <c r="T473" s="138">
        <f>S473*H473</f>
        <v>0</v>
      </c>
      <c r="AR473" s="139" t="s">
        <v>267</v>
      </c>
      <c r="AT473" s="139" t="s">
        <v>144</v>
      </c>
      <c r="AU473" s="139" t="s">
        <v>81</v>
      </c>
      <c r="AY473" s="18" t="s">
        <v>142</v>
      </c>
      <c r="BE473" s="140">
        <f>IF(N473="základní",J473,0)</f>
        <v>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8" t="s">
        <v>79</v>
      </c>
      <c r="BK473" s="140">
        <f>ROUND(I473*H473,2)</f>
        <v>0</v>
      </c>
      <c r="BL473" s="18" t="s">
        <v>267</v>
      </c>
      <c r="BM473" s="139" t="s">
        <v>685</v>
      </c>
    </row>
    <row r="474" spans="2:65" s="1" customFormat="1" ht="29.25">
      <c r="B474" s="33"/>
      <c r="D474" s="141" t="s">
        <v>151</v>
      </c>
      <c r="F474" s="142" t="s">
        <v>686</v>
      </c>
      <c r="I474" s="143"/>
      <c r="L474" s="33"/>
      <c r="M474" s="144"/>
      <c r="T474" s="54"/>
      <c r="AT474" s="18" t="s">
        <v>151</v>
      </c>
      <c r="AU474" s="18" t="s">
        <v>81</v>
      </c>
    </row>
    <row r="475" spans="2:65" s="1" customFormat="1" ht="11.25">
      <c r="B475" s="33"/>
      <c r="D475" s="145" t="s">
        <v>153</v>
      </c>
      <c r="F475" s="146" t="s">
        <v>687</v>
      </c>
      <c r="I475" s="143"/>
      <c r="L475" s="33"/>
      <c r="M475" s="144"/>
      <c r="T475" s="54"/>
      <c r="AT475" s="18" t="s">
        <v>153</v>
      </c>
      <c r="AU475" s="18" t="s">
        <v>81</v>
      </c>
    </row>
    <row r="476" spans="2:65" s="13" customFormat="1" ht="11.25">
      <c r="B476" s="153"/>
      <c r="D476" s="141" t="s">
        <v>155</v>
      </c>
      <c r="E476" s="154" t="s">
        <v>19</v>
      </c>
      <c r="F476" s="155" t="s">
        <v>688</v>
      </c>
      <c r="H476" s="156">
        <v>6.6079999999999997</v>
      </c>
      <c r="I476" s="157"/>
      <c r="L476" s="153"/>
      <c r="M476" s="158"/>
      <c r="T476" s="159"/>
      <c r="AT476" s="154" t="s">
        <v>155</v>
      </c>
      <c r="AU476" s="154" t="s">
        <v>81</v>
      </c>
      <c r="AV476" s="13" t="s">
        <v>81</v>
      </c>
      <c r="AW476" s="13" t="s">
        <v>32</v>
      </c>
      <c r="AX476" s="13" t="s">
        <v>79</v>
      </c>
      <c r="AY476" s="154" t="s">
        <v>142</v>
      </c>
    </row>
    <row r="477" spans="2:65" s="1" customFormat="1" ht="37.9" customHeight="1">
      <c r="B477" s="33"/>
      <c r="C477" s="167" t="s">
        <v>689</v>
      </c>
      <c r="D477" s="167" t="s">
        <v>449</v>
      </c>
      <c r="E477" s="168" t="s">
        <v>690</v>
      </c>
      <c r="F477" s="169" t="s">
        <v>691</v>
      </c>
      <c r="G477" s="170" t="s">
        <v>147</v>
      </c>
      <c r="H477" s="171">
        <v>18.542000000000002</v>
      </c>
      <c r="I477" s="172"/>
      <c r="J477" s="173">
        <f>ROUND(I477*H477,2)</f>
        <v>0</v>
      </c>
      <c r="K477" s="169" t="s">
        <v>148</v>
      </c>
      <c r="L477" s="174"/>
      <c r="M477" s="175" t="s">
        <v>19</v>
      </c>
      <c r="N477" s="176" t="s">
        <v>42</v>
      </c>
      <c r="P477" s="137">
        <f>O477*H477</f>
        <v>0</v>
      </c>
      <c r="Q477" s="137">
        <v>5.4000000000000003E-3</v>
      </c>
      <c r="R477" s="137">
        <f>Q477*H477</f>
        <v>0.10012680000000002</v>
      </c>
      <c r="S477" s="137">
        <v>0</v>
      </c>
      <c r="T477" s="138">
        <f>S477*H477</f>
        <v>0</v>
      </c>
      <c r="AR477" s="139" t="s">
        <v>379</v>
      </c>
      <c r="AT477" s="139" t="s">
        <v>449</v>
      </c>
      <c r="AU477" s="139" t="s">
        <v>81</v>
      </c>
      <c r="AY477" s="18" t="s">
        <v>142</v>
      </c>
      <c r="BE477" s="140">
        <f>IF(N477="základní",J477,0)</f>
        <v>0</v>
      </c>
      <c r="BF477" s="140">
        <f>IF(N477="snížená",J477,0)</f>
        <v>0</v>
      </c>
      <c r="BG477" s="140">
        <f>IF(N477="zákl. přenesená",J477,0)</f>
        <v>0</v>
      </c>
      <c r="BH477" s="140">
        <f>IF(N477="sníž. přenesená",J477,0)</f>
        <v>0</v>
      </c>
      <c r="BI477" s="140">
        <f>IF(N477="nulová",J477,0)</f>
        <v>0</v>
      </c>
      <c r="BJ477" s="18" t="s">
        <v>79</v>
      </c>
      <c r="BK477" s="140">
        <f>ROUND(I477*H477,2)</f>
        <v>0</v>
      </c>
      <c r="BL477" s="18" t="s">
        <v>267</v>
      </c>
      <c r="BM477" s="139" t="s">
        <v>692</v>
      </c>
    </row>
    <row r="478" spans="2:65" s="1" customFormat="1" ht="19.5">
      <c r="B478" s="33"/>
      <c r="D478" s="141" t="s">
        <v>151</v>
      </c>
      <c r="F478" s="142" t="s">
        <v>691</v>
      </c>
      <c r="I478" s="143"/>
      <c r="L478" s="33"/>
      <c r="M478" s="144"/>
      <c r="T478" s="54"/>
      <c r="AT478" s="18" t="s">
        <v>151</v>
      </c>
      <c r="AU478" s="18" t="s">
        <v>81</v>
      </c>
    </row>
    <row r="479" spans="2:65" s="13" customFormat="1" ht="11.25">
      <c r="B479" s="153"/>
      <c r="D479" s="141" t="s">
        <v>155</v>
      </c>
      <c r="E479" s="154" t="s">
        <v>19</v>
      </c>
      <c r="F479" s="155" t="s">
        <v>693</v>
      </c>
      <c r="H479" s="156">
        <v>15.848000000000001</v>
      </c>
      <c r="I479" s="157"/>
      <c r="L479" s="153"/>
      <c r="M479" s="158"/>
      <c r="T479" s="159"/>
      <c r="AT479" s="154" t="s">
        <v>155</v>
      </c>
      <c r="AU479" s="154" t="s">
        <v>81</v>
      </c>
      <c r="AV479" s="13" t="s">
        <v>81</v>
      </c>
      <c r="AW479" s="13" t="s">
        <v>32</v>
      </c>
      <c r="AX479" s="13" t="s">
        <v>79</v>
      </c>
      <c r="AY479" s="154" t="s">
        <v>142</v>
      </c>
    </row>
    <row r="480" spans="2:65" s="13" customFormat="1" ht="11.25">
      <c r="B480" s="153"/>
      <c r="D480" s="141" t="s">
        <v>155</v>
      </c>
      <c r="F480" s="155" t="s">
        <v>694</v>
      </c>
      <c r="H480" s="156">
        <v>18.542000000000002</v>
      </c>
      <c r="I480" s="157"/>
      <c r="L480" s="153"/>
      <c r="M480" s="158"/>
      <c r="T480" s="159"/>
      <c r="AT480" s="154" t="s">
        <v>155</v>
      </c>
      <c r="AU480" s="154" t="s">
        <v>81</v>
      </c>
      <c r="AV480" s="13" t="s">
        <v>81</v>
      </c>
      <c r="AW480" s="13" t="s">
        <v>4</v>
      </c>
      <c r="AX480" s="13" t="s">
        <v>79</v>
      </c>
      <c r="AY480" s="154" t="s">
        <v>142</v>
      </c>
    </row>
    <row r="481" spans="2:65" s="1" customFormat="1" ht="24.2" customHeight="1">
      <c r="B481" s="33"/>
      <c r="C481" s="128" t="s">
        <v>695</v>
      </c>
      <c r="D481" s="128" t="s">
        <v>144</v>
      </c>
      <c r="E481" s="129" t="s">
        <v>696</v>
      </c>
      <c r="F481" s="130" t="s">
        <v>697</v>
      </c>
      <c r="G481" s="131" t="s">
        <v>147</v>
      </c>
      <c r="H481" s="132">
        <v>15.848000000000001</v>
      </c>
      <c r="I481" s="133"/>
      <c r="J481" s="134">
        <f>ROUND(I481*H481,2)</f>
        <v>0</v>
      </c>
      <c r="K481" s="130" t="s">
        <v>148</v>
      </c>
      <c r="L481" s="33"/>
      <c r="M481" s="135" t="s">
        <v>19</v>
      </c>
      <c r="N481" s="136" t="s">
        <v>42</v>
      </c>
      <c r="P481" s="137">
        <f>O481*H481</f>
        <v>0</v>
      </c>
      <c r="Q481" s="137">
        <v>0</v>
      </c>
      <c r="R481" s="137">
        <f>Q481*H481</f>
        <v>0</v>
      </c>
      <c r="S481" s="137">
        <v>0</v>
      </c>
      <c r="T481" s="138">
        <f>S481*H481</f>
        <v>0</v>
      </c>
      <c r="AR481" s="139" t="s">
        <v>267</v>
      </c>
      <c r="AT481" s="139" t="s">
        <v>144</v>
      </c>
      <c r="AU481" s="139" t="s">
        <v>81</v>
      </c>
      <c r="AY481" s="18" t="s">
        <v>142</v>
      </c>
      <c r="BE481" s="140">
        <f>IF(N481="základní",J481,0)</f>
        <v>0</v>
      </c>
      <c r="BF481" s="140">
        <f>IF(N481="snížená",J481,0)</f>
        <v>0</v>
      </c>
      <c r="BG481" s="140">
        <f>IF(N481="zákl. přenesená",J481,0)</f>
        <v>0</v>
      </c>
      <c r="BH481" s="140">
        <f>IF(N481="sníž. přenesená",J481,0)</f>
        <v>0</v>
      </c>
      <c r="BI481" s="140">
        <f>IF(N481="nulová",J481,0)</f>
        <v>0</v>
      </c>
      <c r="BJ481" s="18" t="s">
        <v>79</v>
      </c>
      <c r="BK481" s="140">
        <f>ROUND(I481*H481,2)</f>
        <v>0</v>
      </c>
      <c r="BL481" s="18" t="s">
        <v>267</v>
      </c>
      <c r="BM481" s="139" t="s">
        <v>698</v>
      </c>
    </row>
    <row r="482" spans="2:65" s="1" customFormat="1" ht="19.5">
      <c r="B482" s="33"/>
      <c r="D482" s="141" t="s">
        <v>151</v>
      </c>
      <c r="F482" s="142" t="s">
        <v>699</v>
      </c>
      <c r="I482" s="143"/>
      <c r="L482" s="33"/>
      <c r="M482" s="144"/>
      <c r="T482" s="54"/>
      <c r="AT482" s="18" t="s">
        <v>151</v>
      </c>
      <c r="AU482" s="18" t="s">
        <v>81</v>
      </c>
    </row>
    <row r="483" spans="2:65" s="1" customFormat="1" ht="11.25">
      <c r="B483" s="33"/>
      <c r="D483" s="145" t="s">
        <v>153</v>
      </c>
      <c r="F483" s="146" t="s">
        <v>700</v>
      </c>
      <c r="I483" s="143"/>
      <c r="L483" s="33"/>
      <c r="M483" s="144"/>
      <c r="T483" s="54"/>
      <c r="AT483" s="18" t="s">
        <v>153</v>
      </c>
      <c r="AU483" s="18" t="s">
        <v>81</v>
      </c>
    </row>
    <row r="484" spans="2:65" s="13" customFormat="1" ht="11.25">
      <c r="B484" s="153"/>
      <c r="D484" s="141" t="s">
        <v>155</v>
      </c>
      <c r="E484" s="154" t="s">
        <v>19</v>
      </c>
      <c r="F484" s="155" t="s">
        <v>681</v>
      </c>
      <c r="H484" s="156">
        <v>9.24</v>
      </c>
      <c r="I484" s="157"/>
      <c r="L484" s="153"/>
      <c r="M484" s="158"/>
      <c r="T484" s="159"/>
      <c r="AT484" s="154" t="s">
        <v>155</v>
      </c>
      <c r="AU484" s="154" t="s">
        <v>81</v>
      </c>
      <c r="AV484" s="13" t="s">
        <v>81</v>
      </c>
      <c r="AW484" s="13" t="s">
        <v>32</v>
      </c>
      <c r="AX484" s="13" t="s">
        <v>71</v>
      </c>
      <c r="AY484" s="154" t="s">
        <v>142</v>
      </c>
    </row>
    <row r="485" spans="2:65" s="13" customFormat="1" ht="11.25">
      <c r="B485" s="153"/>
      <c r="D485" s="141" t="s">
        <v>155</v>
      </c>
      <c r="E485" s="154" t="s">
        <v>19</v>
      </c>
      <c r="F485" s="155" t="s">
        <v>688</v>
      </c>
      <c r="H485" s="156">
        <v>6.6079999999999997</v>
      </c>
      <c r="I485" s="157"/>
      <c r="L485" s="153"/>
      <c r="M485" s="158"/>
      <c r="T485" s="159"/>
      <c r="AT485" s="154" t="s">
        <v>155</v>
      </c>
      <c r="AU485" s="154" t="s">
        <v>81</v>
      </c>
      <c r="AV485" s="13" t="s">
        <v>81</v>
      </c>
      <c r="AW485" s="13" t="s">
        <v>32</v>
      </c>
      <c r="AX485" s="13" t="s">
        <v>71</v>
      </c>
      <c r="AY485" s="154" t="s">
        <v>142</v>
      </c>
    </row>
    <row r="486" spans="2:65" s="14" customFormat="1" ht="11.25">
      <c r="B486" s="160"/>
      <c r="D486" s="141" t="s">
        <v>155</v>
      </c>
      <c r="E486" s="161" t="s">
        <v>19</v>
      </c>
      <c r="F486" s="162" t="s">
        <v>190</v>
      </c>
      <c r="H486" s="163">
        <v>15.848000000000001</v>
      </c>
      <c r="I486" s="164"/>
      <c r="L486" s="160"/>
      <c r="M486" s="165"/>
      <c r="T486" s="166"/>
      <c r="AT486" s="161" t="s">
        <v>155</v>
      </c>
      <c r="AU486" s="161" t="s">
        <v>81</v>
      </c>
      <c r="AV486" s="14" t="s">
        <v>149</v>
      </c>
      <c r="AW486" s="14" t="s">
        <v>32</v>
      </c>
      <c r="AX486" s="14" t="s">
        <v>79</v>
      </c>
      <c r="AY486" s="161" t="s">
        <v>142</v>
      </c>
    </row>
    <row r="487" spans="2:65" s="1" customFormat="1" ht="24.2" customHeight="1">
      <c r="B487" s="33"/>
      <c r="C487" s="167" t="s">
        <v>701</v>
      </c>
      <c r="D487" s="167" t="s">
        <v>449</v>
      </c>
      <c r="E487" s="168" t="s">
        <v>702</v>
      </c>
      <c r="F487" s="169" t="s">
        <v>703</v>
      </c>
      <c r="G487" s="170" t="s">
        <v>147</v>
      </c>
      <c r="H487" s="171">
        <v>18.225000000000001</v>
      </c>
      <c r="I487" s="172"/>
      <c r="J487" s="173">
        <f>ROUND(I487*H487,2)</f>
        <v>0</v>
      </c>
      <c r="K487" s="169" t="s">
        <v>148</v>
      </c>
      <c r="L487" s="174"/>
      <c r="M487" s="175" t="s">
        <v>19</v>
      </c>
      <c r="N487" s="176" t="s">
        <v>42</v>
      </c>
      <c r="P487" s="137">
        <f>O487*H487</f>
        <v>0</v>
      </c>
      <c r="Q487" s="137">
        <v>2.9999999999999997E-4</v>
      </c>
      <c r="R487" s="137">
        <f>Q487*H487</f>
        <v>5.4675000000000001E-3</v>
      </c>
      <c r="S487" s="137">
        <v>0</v>
      </c>
      <c r="T487" s="138">
        <f>S487*H487</f>
        <v>0</v>
      </c>
      <c r="AR487" s="139" t="s">
        <v>379</v>
      </c>
      <c r="AT487" s="139" t="s">
        <v>449</v>
      </c>
      <c r="AU487" s="139" t="s">
        <v>81</v>
      </c>
      <c r="AY487" s="18" t="s">
        <v>142</v>
      </c>
      <c r="BE487" s="140">
        <f>IF(N487="základní",J487,0)</f>
        <v>0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8" t="s">
        <v>79</v>
      </c>
      <c r="BK487" s="140">
        <f>ROUND(I487*H487,2)</f>
        <v>0</v>
      </c>
      <c r="BL487" s="18" t="s">
        <v>267</v>
      </c>
      <c r="BM487" s="139" t="s">
        <v>704</v>
      </c>
    </row>
    <row r="488" spans="2:65" s="1" customFormat="1" ht="19.5">
      <c r="B488" s="33"/>
      <c r="D488" s="141" t="s">
        <v>151</v>
      </c>
      <c r="F488" s="142" t="s">
        <v>703</v>
      </c>
      <c r="I488" s="143"/>
      <c r="L488" s="33"/>
      <c r="M488" s="144"/>
      <c r="T488" s="54"/>
      <c r="AT488" s="18" t="s">
        <v>151</v>
      </c>
      <c r="AU488" s="18" t="s">
        <v>81</v>
      </c>
    </row>
    <row r="489" spans="2:65" s="13" customFormat="1" ht="11.25">
      <c r="B489" s="153"/>
      <c r="D489" s="141" t="s">
        <v>155</v>
      </c>
      <c r="E489" s="154" t="s">
        <v>19</v>
      </c>
      <c r="F489" s="155" t="s">
        <v>681</v>
      </c>
      <c r="H489" s="156">
        <v>9.24</v>
      </c>
      <c r="I489" s="157"/>
      <c r="L489" s="153"/>
      <c r="M489" s="158"/>
      <c r="T489" s="159"/>
      <c r="AT489" s="154" t="s">
        <v>155</v>
      </c>
      <c r="AU489" s="154" t="s">
        <v>81</v>
      </c>
      <c r="AV489" s="13" t="s">
        <v>81</v>
      </c>
      <c r="AW489" s="13" t="s">
        <v>32</v>
      </c>
      <c r="AX489" s="13" t="s">
        <v>71</v>
      </c>
      <c r="AY489" s="154" t="s">
        <v>142</v>
      </c>
    </row>
    <row r="490" spans="2:65" s="13" customFormat="1" ht="11.25">
      <c r="B490" s="153"/>
      <c r="D490" s="141" t="s">
        <v>155</v>
      </c>
      <c r="E490" s="154" t="s">
        <v>19</v>
      </c>
      <c r="F490" s="155" t="s">
        <v>688</v>
      </c>
      <c r="H490" s="156">
        <v>6.6079999999999997</v>
      </c>
      <c r="I490" s="157"/>
      <c r="L490" s="153"/>
      <c r="M490" s="158"/>
      <c r="T490" s="159"/>
      <c r="AT490" s="154" t="s">
        <v>155</v>
      </c>
      <c r="AU490" s="154" t="s">
        <v>81</v>
      </c>
      <c r="AV490" s="13" t="s">
        <v>81</v>
      </c>
      <c r="AW490" s="13" t="s">
        <v>32</v>
      </c>
      <c r="AX490" s="13" t="s">
        <v>71</v>
      </c>
      <c r="AY490" s="154" t="s">
        <v>142</v>
      </c>
    </row>
    <row r="491" spans="2:65" s="14" customFormat="1" ht="11.25">
      <c r="B491" s="160"/>
      <c r="D491" s="141" t="s">
        <v>155</v>
      </c>
      <c r="E491" s="161" t="s">
        <v>19</v>
      </c>
      <c r="F491" s="162" t="s">
        <v>190</v>
      </c>
      <c r="H491" s="163">
        <v>15.848000000000001</v>
      </c>
      <c r="I491" s="164"/>
      <c r="L491" s="160"/>
      <c r="M491" s="165"/>
      <c r="T491" s="166"/>
      <c r="AT491" s="161" t="s">
        <v>155</v>
      </c>
      <c r="AU491" s="161" t="s">
        <v>81</v>
      </c>
      <c r="AV491" s="14" t="s">
        <v>149</v>
      </c>
      <c r="AW491" s="14" t="s">
        <v>32</v>
      </c>
      <c r="AX491" s="14" t="s">
        <v>79</v>
      </c>
      <c r="AY491" s="161" t="s">
        <v>142</v>
      </c>
    </row>
    <row r="492" spans="2:65" s="13" customFormat="1" ht="11.25">
      <c r="B492" s="153"/>
      <c r="D492" s="141" t="s">
        <v>155</v>
      </c>
      <c r="F492" s="155" t="s">
        <v>705</v>
      </c>
      <c r="H492" s="156">
        <v>18.225000000000001</v>
      </c>
      <c r="I492" s="157"/>
      <c r="L492" s="153"/>
      <c r="M492" s="158"/>
      <c r="T492" s="159"/>
      <c r="AT492" s="154" t="s">
        <v>155</v>
      </c>
      <c r="AU492" s="154" t="s">
        <v>81</v>
      </c>
      <c r="AV492" s="13" t="s">
        <v>81</v>
      </c>
      <c r="AW492" s="13" t="s">
        <v>4</v>
      </c>
      <c r="AX492" s="13" t="s">
        <v>79</v>
      </c>
      <c r="AY492" s="154" t="s">
        <v>142</v>
      </c>
    </row>
    <row r="493" spans="2:65" s="1" customFormat="1" ht="24.2" customHeight="1">
      <c r="B493" s="33"/>
      <c r="C493" s="128" t="s">
        <v>706</v>
      </c>
      <c r="D493" s="128" t="s">
        <v>144</v>
      </c>
      <c r="E493" s="129" t="s">
        <v>707</v>
      </c>
      <c r="F493" s="130" t="s">
        <v>708</v>
      </c>
      <c r="G493" s="131" t="s">
        <v>147</v>
      </c>
      <c r="H493" s="132">
        <v>9.24</v>
      </c>
      <c r="I493" s="133"/>
      <c r="J493" s="134">
        <f>ROUND(I493*H493,2)</f>
        <v>0</v>
      </c>
      <c r="K493" s="130" t="s">
        <v>148</v>
      </c>
      <c r="L493" s="33"/>
      <c r="M493" s="135" t="s">
        <v>19</v>
      </c>
      <c r="N493" s="136" t="s">
        <v>42</v>
      </c>
      <c r="P493" s="137">
        <f>O493*H493</f>
        <v>0</v>
      </c>
      <c r="Q493" s="137">
        <v>1.9000000000000001E-4</v>
      </c>
      <c r="R493" s="137">
        <f>Q493*H493</f>
        <v>1.7556000000000002E-3</v>
      </c>
      <c r="S493" s="137">
        <v>0</v>
      </c>
      <c r="T493" s="138">
        <f>S493*H493</f>
        <v>0</v>
      </c>
      <c r="AR493" s="139" t="s">
        <v>267</v>
      </c>
      <c r="AT493" s="139" t="s">
        <v>144</v>
      </c>
      <c r="AU493" s="139" t="s">
        <v>81</v>
      </c>
      <c r="AY493" s="18" t="s">
        <v>142</v>
      </c>
      <c r="BE493" s="140">
        <f>IF(N493="základní",J493,0)</f>
        <v>0</v>
      </c>
      <c r="BF493" s="140">
        <f>IF(N493="snížená",J493,0)</f>
        <v>0</v>
      </c>
      <c r="BG493" s="140">
        <f>IF(N493="zákl. přenesená",J493,0)</f>
        <v>0</v>
      </c>
      <c r="BH493" s="140">
        <f>IF(N493="sníž. přenesená",J493,0)</f>
        <v>0</v>
      </c>
      <c r="BI493" s="140">
        <f>IF(N493="nulová",J493,0)</f>
        <v>0</v>
      </c>
      <c r="BJ493" s="18" t="s">
        <v>79</v>
      </c>
      <c r="BK493" s="140">
        <f>ROUND(I493*H493,2)</f>
        <v>0</v>
      </c>
      <c r="BL493" s="18" t="s">
        <v>267</v>
      </c>
      <c r="BM493" s="139" t="s">
        <v>709</v>
      </c>
    </row>
    <row r="494" spans="2:65" s="1" customFormat="1" ht="19.5">
      <c r="B494" s="33"/>
      <c r="D494" s="141" t="s">
        <v>151</v>
      </c>
      <c r="F494" s="142" t="s">
        <v>710</v>
      </c>
      <c r="I494" s="143"/>
      <c r="L494" s="33"/>
      <c r="M494" s="144"/>
      <c r="T494" s="54"/>
      <c r="AT494" s="18" t="s">
        <v>151</v>
      </c>
      <c r="AU494" s="18" t="s">
        <v>81</v>
      </c>
    </row>
    <row r="495" spans="2:65" s="1" customFormat="1" ht="11.25">
      <c r="B495" s="33"/>
      <c r="D495" s="145" t="s">
        <v>153</v>
      </c>
      <c r="F495" s="146" t="s">
        <v>711</v>
      </c>
      <c r="I495" s="143"/>
      <c r="L495" s="33"/>
      <c r="M495" s="144"/>
      <c r="T495" s="54"/>
      <c r="AT495" s="18" t="s">
        <v>153</v>
      </c>
      <c r="AU495" s="18" t="s">
        <v>81</v>
      </c>
    </row>
    <row r="496" spans="2:65" s="13" customFormat="1" ht="11.25">
      <c r="B496" s="153"/>
      <c r="D496" s="141" t="s">
        <v>155</v>
      </c>
      <c r="E496" s="154" t="s">
        <v>19</v>
      </c>
      <c r="F496" s="155" t="s">
        <v>681</v>
      </c>
      <c r="H496" s="156">
        <v>9.24</v>
      </c>
      <c r="I496" s="157"/>
      <c r="L496" s="153"/>
      <c r="M496" s="158"/>
      <c r="T496" s="159"/>
      <c r="AT496" s="154" t="s">
        <v>155</v>
      </c>
      <c r="AU496" s="154" t="s">
        <v>81</v>
      </c>
      <c r="AV496" s="13" t="s">
        <v>81</v>
      </c>
      <c r="AW496" s="13" t="s">
        <v>32</v>
      </c>
      <c r="AX496" s="13" t="s">
        <v>79</v>
      </c>
      <c r="AY496" s="154" t="s">
        <v>142</v>
      </c>
    </row>
    <row r="497" spans="2:65" s="1" customFormat="1" ht="24.2" customHeight="1">
      <c r="B497" s="33"/>
      <c r="C497" s="128" t="s">
        <v>712</v>
      </c>
      <c r="D497" s="128" t="s">
        <v>144</v>
      </c>
      <c r="E497" s="129" t="s">
        <v>713</v>
      </c>
      <c r="F497" s="130" t="s">
        <v>714</v>
      </c>
      <c r="G497" s="131" t="s">
        <v>147</v>
      </c>
      <c r="H497" s="132">
        <v>6.6079999999999997</v>
      </c>
      <c r="I497" s="133"/>
      <c r="J497" s="134">
        <f>ROUND(I497*H497,2)</f>
        <v>0</v>
      </c>
      <c r="K497" s="130" t="s">
        <v>148</v>
      </c>
      <c r="L497" s="33"/>
      <c r="M497" s="135" t="s">
        <v>19</v>
      </c>
      <c r="N497" s="136" t="s">
        <v>42</v>
      </c>
      <c r="P497" s="137">
        <f>O497*H497</f>
        <v>0</v>
      </c>
      <c r="Q497" s="137">
        <v>5.0000000000000001E-4</v>
      </c>
      <c r="R497" s="137">
        <f>Q497*H497</f>
        <v>3.3040000000000001E-3</v>
      </c>
      <c r="S497" s="137">
        <v>0</v>
      </c>
      <c r="T497" s="138">
        <f>S497*H497</f>
        <v>0</v>
      </c>
      <c r="AR497" s="139" t="s">
        <v>267</v>
      </c>
      <c r="AT497" s="139" t="s">
        <v>144</v>
      </c>
      <c r="AU497" s="139" t="s">
        <v>81</v>
      </c>
      <c r="AY497" s="18" t="s">
        <v>142</v>
      </c>
      <c r="BE497" s="140">
        <f>IF(N497="základní",J497,0)</f>
        <v>0</v>
      </c>
      <c r="BF497" s="140">
        <f>IF(N497="snížená",J497,0)</f>
        <v>0</v>
      </c>
      <c r="BG497" s="140">
        <f>IF(N497="zákl. přenesená",J497,0)</f>
        <v>0</v>
      </c>
      <c r="BH497" s="140">
        <f>IF(N497="sníž. přenesená",J497,0)</f>
        <v>0</v>
      </c>
      <c r="BI497" s="140">
        <f>IF(N497="nulová",J497,0)</f>
        <v>0</v>
      </c>
      <c r="BJ497" s="18" t="s">
        <v>79</v>
      </c>
      <c r="BK497" s="140">
        <f>ROUND(I497*H497,2)</f>
        <v>0</v>
      </c>
      <c r="BL497" s="18" t="s">
        <v>267</v>
      </c>
      <c r="BM497" s="139" t="s">
        <v>715</v>
      </c>
    </row>
    <row r="498" spans="2:65" s="1" customFormat="1" ht="29.25">
      <c r="B498" s="33"/>
      <c r="D498" s="141" t="s">
        <v>151</v>
      </c>
      <c r="F498" s="142" t="s">
        <v>716</v>
      </c>
      <c r="I498" s="143"/>
      <c r="L498" s="33"/>
      <c r="M498" s="144"/>
      <c r="T498" s="54"/>
      <c r="AT498" s="18" t="s">
        <v>151</v>
      </c>
      <c r="AU498" s="18" t="s">
        <v>81</v>
      </c>
    </row>
    <row r="499" spans="2:65" s="1" customFormat="1" ht="11.25">
      <c r="B499" s="33"/>
      <c r="D499" s="145" t="s">
        <v>153</v>
      </c>
      <c r="F499" s="146" t="s">
        <v>717</v>
      </c>
      <c r="I499" s="143"/>
      <c r="L499" s="33"/>
      <c r="M499" s="144"/>
      <c r="T499" s="54"/>
      <c r="AT499" s="18" t="s">
        <v>153</v>
      </c>
      <c r="AU499" s="18" t="s">
        <v>81</v>
      </c>
    </row>
    <row r="500" spans="2:65" s="13" customFormat="1" ht="11.25">
      <c r="B500" s="153"/>
      <c r="D500" s="141" t="s">
        <v>155</v>
      </c>
      <c r="E500" s="154" t="s">
        <v>19</v>
      </c>
      <c r="F500" s="155" t="s">
        <v>688</v>
      </c>
      <c r="H500" s="156">
        <v>6.6079999999999997</v>
      </c>
      <c r="I500" s="157"/>
      <c r="L500" s="153"/>
      <c r="M500" s="158"/>
      <c r="T500" s="159"/>
      <c r="AT500" s="154" t="s">
        <v>155</v>
      </c>
      <c r="AU500" s="154" t="s">
        <v>81</v>
      </c>
      <c r="AV500" s="13" t="s">
        <v>81</v>
      </c>
      <c r="AW500" s="13" t="s">
        <v>32</v>
      </c>
      <c r="AX500" s="13" t="s">
        <v>79</v>
      </c>
      <c r="AY500" s="154" t="s">
        <v>142</v>
      </c>
    </row>
    <row r="501" spans="2:65" s="1" customFormat="1" ht="24.2" customHeight="1">
      <c r="B501" s="33"/>
      <c r="C501" s="167" t="s">
        <v>718</v>
      </c>
      <c r="D501" s="167" t="s">
        <v>449</v>
      </c>
      <c r="E501" s="168" t="s">
        <v>719</v>
      </c>
      <c r="F501" s="169" t="s">
        <v>720</v>
      </c>
      <c r="G501" s="170" t="s">
        <v>147</v>
      </c>
      <c r="H501" s="171">
        <v>18.225000000000001</v>
      </c>
      <c r="I501" s="172"/>
      <c r="J501" s="173">
        <f>ROUND(I501*H501,2)</f>
        <v>0</v>
      </c>
      <c r="K501" s="169" t="s">
        <v>148</v>
      </c>
      <c r="L501" s="174"/>
      <c r="M501" s="175" t="s">
        <v>19</v>
      </c>
      <c r="N501" s="176" t="s">
        <v>42</v>
      </c>
      <c r="P501" s="137">
        <f>O501*H501</f>
        <v>0</v>
      </c>
      <c r="Q501" s="137">
        <v>1.9E-3</v>
      </c>
      <c r="R501" s="137">
        <f>Q501*H501</f>
        <v>3.4627500000000005E-2</v>
      </c>
      <c r="S501" s="137">
        <v>0</v>
      </c>
      <c r="T501" s="138">
        <f>S501*H501</f>
        <v>0</v>
      </c>
      <c r="AR501" s="139" t="s">
        <v>379</v>
      </c>
      <c r="AT501" s="139" t="s">
        <v>449</v>
      </c>
      <c r="AU501" s="139" t="s">
        <v>81</v>
      </c>
      <c r="AY501" s="18" t="s">
        <v>142</v>
      </c>
      <c r="BE501" s="140">
        <f>IF(N501="základní",J501,0)</f>
        <v>0</v>
      </c>
      <c r="BF501" s="140">
        <f>IF(N501="snížená",J501,0)</f>
        <v>0</v>
      </c>
      <c r="BG501" s="140">
        <f>IF(N501="zákl. přenesená",J501,0)</f>
        <v>0</v>
      </c>
      <c r="BH501" s="140">
        <f>IF(N501="sníž. přenesená",J501,0)</f>
        <v>0</v>
      </c>
      <c r="BI501" s="140">
        <f>IF(N501="nulová",J501,0)</f>
        <v>0</v>
      </c>
      <c r="BJ501" s="18" t="s">
        <v>79</v>
      </c>
      <c r="BK501" s="140">
        <f>ROUND(I501*H501,2)</f>
        <v>0</v>
      </c>
      <c r="BL501" s="18" t="s">
        <v>267</v>
      </c>
      <c r="BM501" s="139" t="s">
        <v>721</v>
      </c>
    </row>
    <row r="502" spans="2:65" s="1" customFormat="1" ht="19.5">
      <c r="B502" s="33"/>
      <c r="D502" s="141" t="s">
        <v>151</v>
      </c>
      <c r="F502" s="142" t="s">
        <v>720</v>
      </c>
      <c r="I502" s="143"/>
      <c r="L502" s="33"/>
      <c r="M502" s="144"/>
      <c r="T502" s="54"/>
      <c r="AT502" s="18" t="s">
        <v>151</v>
      </c>
      <c r="AU502" s="18" t="s">
        <v>81</v>
      </c>
    </row>
    <row r="503" spans="2:65" s="13" customFormat="1" ht="11.25">
      <c r="B503" s="153"/>
      <c r="D503" s="141" t="s">
        <v>155</v>
      </c>
      <c r="E503" s="154" t="s">
        <v>19</v>
      </c>
      <c r="F503" s="155" t="s">
        <v>693</v>
      </c>
      <c r="H503" s="156">
        <v>15.848000000000001</v>
      </c>
      <c r="I503" s="157"/>
      <c r="L503" s="153"/>
      <c r="M503" s="158"/>
      <c r="T503" s="159"/>
      <c r="AT503" s="154" t="s">
        <v>155</v>
      </c>
      <c r="AU503" s="154" t="s">
        <v>81</v>
      </c>
      <c r="AV503" s="13" t="s">
        <v>81</v>
      </c>
      <c r="AW503" s="13" t="s">
        <v>32</v>
      </c>
      <c r="AX503" s="13" t="s">
        <v>79</v>
      </c>
      <c r="AY503" s="154" t="s">
        <v>142</v>
      </c>
    </row>
    <row r="504" spans="2:65" s="13" customFormat="1" ht="11.25">
      <c r="B504" s="153"/>
      <c r="D504" s="141" t="s">
        <v>155</v>
      </c>
      <c r="F504" s="155" t="s">
        <v>705</v>
      </c>
      <c r="H504" s="156">
        <v>18.225000000000001</v>
      </c>
      <c r="I504" s="157"/>
      <c r="L504" s="153"/>
      <c r="M504" s="158"/>
      <c r="T504" s="159"/>
      <c r="AT504" s="154" t="s">
        <v>155</v>
      </c>
      <c r="AU504" s="154" t="s">
        <v>81</v>
      </c>
      <c r="AV504" s="13" t="s">
        <v>81</v>
      </c>
      <c r="AW504" s="13" t="s">
        <v>4</v>
      </c>
      <c r="AX504" s="13" t="s">
        <v>79</v>
      </c>
      <c r="AY504" s="154" t="s">
        <v>142</v>
      </c>
    </row>
    <row r="505" spans="2:65" s="1" customFormat="1" ht="33" customHeight="1">
      <c r="B505" s="33"/>
      <c r="C505" s="128" t="s">
        <v>722</v>
      </c>
      <c r="D505" s="128" t="s">
        <v>144</v>
      </c>
      <c r="E505" s="129" t="s">
        <v>723</v>
      </c>
      <c r="F505" s="130" t="s">
        <v>724</v>
      </c>
      <c r="G505" s="131" t="s">
        <v>544</v>
      </c>
      <c r="H505" s="132">
        <v>1</v>
      </c>
      <c r="I505" s="133"/>
      <c r="J505" s="134">
        <f>ROUND(I505*H505,2)</f>
        <v>0</v>
      </c>
      <c r="K505" s="130" t="s">
        <v>148</v>
      </c>
      <c r="L505" s="33"/>
      <c r="M505" s="135" t="s">
        <v>19</v>
      </c>
      <c r="N505" s="136" t="s">
        <v>42</v>
      </c>
      <c r="P505" s="137">
        <f>O505*H505</f>
        <v>0</v>
      </c>
      <c r="Q505" s="137">
        <v>7.4999999999999997E-3</v>
      </c>
      <c r="R505" s="137">
        <f>Q505*H505</f>
        <v>7.4999999999999997E-3</v>
      </c>
      <c r="S505" s="137">
        <v>0</v>
      </c>
      <c r="T505" s="138">
        <f>S505*H505</f>
        <v>0</v>
      </c>
      <c r="AR505" s="139" t="s">
        <v>267</v>
      </c>
      <c r="AT505" s="139" t="s">
        <v>144</v>
      </c>
      <c r="AU505" s="139" t="s">
        <v>81</v>
      </c>
      <c r="AY505" s="18" t="s">
        <v>142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8" t="s">
        <v>79</v>
      </c>
      <c r="BK505" s="140">
        <f>ROUND(I505*H505,2)</f>
        <v>0</v>
      </c>
      <c r="BL505" s="18" t="s">
        <v>267</v>
      </c>
      <c r="BM505" s="139" t="s">
        <v>725</v>
      </c>
    </row>
    <row r="506" spans="2:65" s="1" customFormat="1" ht="39">
      <c r="B506" s="33"/>
      <c r="D506" s="141" t="s">
        <v>151</v>
      </c>
      <c r="F506" s="142" t="s">
        <v>726</v>
      </c>
      <c r="I506" s="143"/>
      <c r="L506" s="33"/>
      <c r="M506" s="144"/>
      <c r="T506" s="54"/>
      <c r="AT506" s="18" t="s">
        <v>151</v>
      </c>
      <c r="AU506" s="18" t="s">
        <v>81</v>
      </c>
    </row>
    <row r="507" spans="2:65" s="1" customFormat="1" ht="11.25">
      <c r="B507" s="33"/>
      <c r="D507" s="145" t="s">
        <v>153</v>
      </c>
      <c r="F507" s="146" t="s">
        <v>727</v>
      </c>
      <c r="I507" s="143"/>
      <c r="L507" s="33"/>
      <c r="M507" s="144"/>
      <c r="T507" s="54"/>
      <c r="AT507" s="18" t="s">
        <v>153</v>
      </c>
      <c r="AU507" s="18" t="s">
        <v>81</v>
      </c>
    </row>
    <row r="508" spans="2:65" s="1" customFormat="1" ht="37.9" customHeight="1">
      <c r="B508" s="33"/>
      <c r="C508" s="128" t="s">
        <v>728</v>
      </c>
      <c r="D508" s="128" t="s">
        <v>144</v>
      </c>
      <c r="E508" s="129" t="s">
        <v>729</v>
      </c>
      <c r="F508" s="130" t="s">
        <v>730</v>
      </c>
      <c r="G508" s="131" t="s">
        <v>239</v>
      </c>
      <c r="H508" s="132">
        <v>7.57</v>
      </c>
      <c r="I508" s="133"/>
      <c r="J508" s="134">
        <f>ROUND(I508*H508,2)</f>
        <v>0</v>
      </c>
      <c r="K508" s="130" t="s">
        <v>148</v>
      </c>
      <c r="L508" s="33"/>
      <c r="M508" s="135" t="s">
        <v>19</v>
      </c>
      <c r="N508" s="136" t="s">
        <v>42</v>
      </c>
      <c r="P508" s="137">
        <f>O508*H508</f>
        <v>0</v>
      </c>
      <c r="Q508" s="137">
        <v>1.15E-3</v>
      </c>
      <c r="R508" s="137">
        <f>Q508*H508</f>
        <v>8.7054999999999997E-3</v>
      </c>
      <c r="S508" s="137">
        <v>0</v>
      </c>
      <c r="T508" s="138">
        <f>S508*H508</f>
        <v>0</v>
      </c>
      <c r="AR508" s="139" t="s">
        <v>267</v>
      </c>
      <c r="AT508" s="139" t="s">
        <v>144</v>
      </c>
      <c r="AU508" s="139" t="s">
        <v>81</v>
      </c>
      <c r="AY508" s="18" t="s">
        <v>142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8" t="s">
        <v>79</v>
      </c>
      <c r="BK508" s="140">
        <f>ROUND(I508*H508,2)</f>
        <v>0</v>
      </c>
      <c r="BL508" s="18" t="s">
        <v>267</v>
      </c>
      <c r="BM508" s="139" t="s">
        <v>731</v>
      </c>
    </row>
    <row r="509" spans="2:65" s="1" customFormat="1" ht="19.5">
      <c r="B509" s="33"/>
      <c r="D509" s="141" t="s">
        <v>151</v>
      </c>
      <c r="F509" s="142" t="s">
        <v>732</v>
      </c>
      <c r="I509" s="143"/>
      <c r="L509" s="33"/>
      <c r="M509" s="144"/>
      <c r="T509" s="54"/>
      <c r="AT509" s="18" t="s">
        <v>151</v>
      </c>
      <c r="AU509" s="18" t="s">
        <v>81</v>
      </c>
    </row>
    <row r="510" spans="2:65" s="1" customFormat="1" ht="11.25">
      <c r="B510" s="33"/>
      <c r="D510" s="145" t="s">
        <v>153</v>
      </c>
      <c r="F510" s="146" t="s">
        <v>733</v>
      </c>
      <c r="I510" s="143"/>
      <c r="L510" s="33"/>
      <c r="M510" s="144"/>
      <c r="T510" s="54"/>
      <c r="AT510" s="18" t="s">
        <v>153</v>
      </c>
      <c r="AU510" s="18" t="s">
        <v>81</v>
      </c>
    </row>
    <row r="511" spans="2:65" s="13" customFormat="1" ht="11.25">
      <c r="B511" s="153"/>
      <c r="D511" s="141" t="s">
        <v>155</v>
      </c>
      <c r="E511" s="154" t="s">
        <v>19</v>
      </c>
      <c r="F511" s="155" t="s">
        <v>734</v>
      </c>
      <c r="H511" s="156">
        <v>7.57</v>
      </c>
      <c r="I511" s="157"/>
      <c r="L511" s="153"/>
      <c r="M511" s="158"/>
      <c r="T511" s="159"/>
      <c r="AT511" s="154" t="s">
        <v>155</v>
      </c>
      <c r="AU511" s="154" t="s">
        <v>81</v>
      </c>
      <c r="AV511" s="13" t="s">
        <v>81</v>
      </c>
      <c r="AW511" s="13" t="s">
        <v>32</v>
      </c>
      <c r="AX511" s="13" t="s">
        <v>79</v>
      </c>
      <c r="AY511" s="154" t="s">
        <v>142</v>
      </c>
    </row>
    <row r="512" spans="2:65" s="1" customFormat="1" ht="37.9" customHeight="1">
      <c r="B512" s="33"/>
      <c r="C512" s="128" t="s">
        <v>735</v>
      </c>
      <c r="D512" s="128" t="s">
        <v>144</v>
      </c>
      <c r="E512" s="129" t="s">
        <v>736</v>
      </c>
      <c r="F512" s="130" t="s">
        <v>737</v>
      </c>
      <c r="G512" s="131" t="s">
        <v>239</v>
      </c>
      <c r="H512" s="132">
        <v>13</v>
      </c>
      <c r="I512" s="133"/>
      <c r="J512" s="134">
        <f>ROUND(I512*H512,2)</f>
        <v>0</v>
      </c>
      <c r="K512" s="130" t="s">
        <v>148</v>
      </c>
      <c r="L512" s="33"/>
      <c r="M512" s="135" t="s">
        <v>19</v>
      </c>
      <c r="N512" s="136" t="s">
        <v>42</v>
      </c>
      <c r="P512" s="137">
        <f>O512*H512</f>
        <v>0</v>
      </c>
      <c r="Q512" s="137">
        <v>2.8600000000000001E-3</v>
      </c>
      <c r="R512" s="137">
        <f>Q512*H512</f>
        <v>3.7180000000000005E-2</v>
      </c>
      <c r="S512" s="137">
        <v>0</v>
      </c>
      <c r="T512" s="138">
        <f>S512*H512</f>
        <v>0</v>
      </c>
      <c r="AR512" s="139" t="s">
        <v>267</v>
      </c>
      <c r="AT512" s="139" t="s">
        <v>144</v>
      </c>
      <c r="AU512" s="139" t="s">
        <v>81</v>
      </c>
      <c r="AY512" s="18" t="s">
        <v>142</v>
      </c>
      <c r="BE512" s="140">
        <f>IF(N512="základní",J512,0)</f>
        <v>0</v>
      </c>
      <c r="BF512" s="140">
        <f>IF(N512="snížená",J512,0)</f>
        <v>0</v>
      </c>
      <c r="BG512" s="140">
        <f>IF(N512="zákl. přenesená",J512,0)</f>
        <v>0</v>
      </c>
      <c r="BH512" s="140">
        <f>IF(N512="sníž. přenesená",J512,0)</f>
        <v>0</v>
      </c>
      <c r="BI512" s="140">
        <f>IF(N512="nulová",J512,0)</f>
        <v>0</v>
      </c>
      <c r="BJ512" s="18" t="s">
        <v>79</v>
      </c>
      <c r="BK512" s="140">
        <f>ROUND(I512*H512,2)</f>
        <v>0</v>
      </c>
      <c r="BL512" s="18" t="s">
        <v>267</v>
      </c>
      <c r="BM512" s="139" t="s">
        <v>738</v>
      </c>
    </row>
    <row r="513" spans="2:65" s="1" customFormat="1" ht="19.5">
      <c r="B513" s="33"/>
      <c r="D513" s="141" t="s">
        <v>151</v>
      </c>
      <c r="F513" s="142" t="s">
        <v>739</v>
      </c>
      <c r="I513" s="143"/>
      <c r="L513" s="33"/>
      <c r="M513" s="144"/>
      <c r="T513" s="54"/>
      <c r="AT513" s="18" t="s">
        <v>151</v>
      </c>
      <c r="AU513" s="18" t="s">
        <v>81</v>
      </c>
    </row>
    <row r="514" spans="2:65" s="1" customFormat="1" ht="11.25">
      <c r="B514" s="33"/>
      <c r="D514" s="145" t="s">
        <v>153</v>
      </c>
      <c r="F514" s="146" t="s">
        <v>740</v>
      </c>
      <c r="I514" s="143"/>
      <c r="L514" s="33"/>
      <c r="M514" s="144"/>
      <c r="T514" s="54"/>
      <c r="AT514" s="18" t="s">
        <v>153</v>
      </c>
      <c r="AU514" s="18" t="s">
        <v>81</v>
      </c>
    </row>
    <row r="515" spans="2:65" s="13" customFormat="1" ht="11.25">
      <c r="B515" s="153"/>
      <c r="D515" s="141" t="s">
        <v>155</v>
      </c>
      <c r="E515" s="154" t="s">
        <v>19</v>
      </c>
      <c r="F515" s="155" t="s">
        <v>741</v>
      </c>
      <c r="H515" s="156">
        <v>3.5</v>
      </c>
      <c r="I515" s="157"/>
      <c r="L515" s="153"/>
      <c r="M515" s="158"/>
      <c r="T515" s="159"/>
      <c r="AT515" s="154" t="s">
        <v>155</v>
      </c>
      <c r="AU515" s="154" t="s">
        <v>81</v>
      </c>
      <c r="AV515" s="13" t="s">
        <v>81</v>
      </c>
      <c r="AW515" s="13" t="s">
        <v>32</v>
      </c>
      <c r="AX515" s="13" t="s">
        <v>71</v>
      </c>
      <c r="AY515" s="154" t="s">
        <v>142</v>
      </c>
    </row>
    <row r="516" spans="2:65" s="13" customFormat="1" ht="11.25">
      <c r="B516" s="153"/>
      <c r="D516" s="141" t="s">
        <v>155</v>
      </c>
      <c r="E516" s="154" t="s">
        <v>19</v>
      </c>
      <c r="F516" s="155" t="s">
        <v>742</v>
      </c>
      <c r="H516" s="156">
        <v>9.5</v>
      </c>
      <c r="I516" s="157"/>
      <c r="L516" s="153"/>
      <c r="M516" s="158"/>
      <c r="T516" s="159"/>
      <c r="AT516" s="154" t="s">
        <v>155</v>
      </c>
      <c r="AU516" s="154" t="s">
        <v>81</v>
      </c>
      <c r="AV516" s="13" t="s">
        <v>81</v>
      </c>
      <c r="AW516" s="13" t="s">
        <v>32</v>
      </c>
      <c r="AX516" s="13" t="s">
        <v>71</v>
      </c>
      <c r="AY516" s="154" t="s">
        <v>142</v>
      </c>
    </row>
    <row r="517" spans="2:65" s="14" customFormat="1" ht="11.25">
      <c r="B517" s="160"/>
      <c r="D517" s="141" t="s">
        <v>155</v>
      </c>
      <c r="E517" s="161" t="s">
        <v>19</v>
      </c>
      <c r="F517" s="162" t="s">
        <v>190</v>
      </c>
      <c r="H517" s="163">
        <v>13</v>
      </c>
      <c r="I517" s="164"/>
      <c r="L517" s="160"/>
      <c r="M517" s="165"/>
      <c r="T517" s="166"/>
      <c r="AT517" s="161" t="s">
        <v>155</v>
      </c>
      <c r="AU517" s="161" t="s">
        <v>81</v>
      </c>
      <c r="AV517" s="14" t="s">
        <v>149</v>
      </c>
      <c r="AW517" s="14" t="s">
        <v>32</v>
      </c>
      <c r="AX517" s="14" t="s">
        <v>79</v>
      </c>
      <c r="AY517" s="161" t="s">
        <v>142</v>
      </c>
    </row>
    <row r="518" spans="2:65" s="1" customFormat="1" ht="37.9" customHeight="1">
      <c r="B518" s="33"/>
      <c r="C518" s="128" t="s">
        <v>743</v>
      </c>
      <c r="D518" s="128" t="s">
        <v>144</v>
      </c>
      <c r="E518" s="129" t="s">
        <v>744</v>
      </c>
      <c r="F518" s="130" t="s">
        <v>745</v>
      </c>
      <c r="G518" s="131" t="s">
        <v>544</v>
      </c>
      <c r="H518" s="132">
        <v>48</v>
      </c>
      <c r="I518" s="133"/>
      <c r="J518" s="134">
        <f>ROUND(I518*H518,2)</f>
        <v>0</v>
      </c>
      <c r="K518" s="130" t="s">
        <v>148</v>
      </c>
      <c r="L518" s="33"/>
      <c r="M518" s="135" t="s">
        <v>19</v>
      </c>
      <c r="N518" s="136" t="s">
        <v>42</v>
      </c>
      <c r="P518" s="137">
        <f>O518*H518</f>
        <v>0</v>
      </c>
      <c r="Q518" s="137">
        <v>0</v>
      </c>
      <c r="R518" s="137">
        <f>Q518*H518</f>
        <v>0</v>
      </c>
      <c r="S518" s="137">
        <v>0</v>
      </c>
      <c r="T518" s="138">
        <f>S518*H518</f>
        <v>0</v>
      </c>
      <c r="AR518" s="139" t="s">
        <v>267</v>
      </c>
      <c r="AT518" s="139" t="s">
        <v>144</v>
      </c>
      <c r="AU518" s="139" t="s">
        <v>81</v>
      </c>
      <c r="AY518" s="18" t="s">
        <v>142</v>
      </c>
      <c r="BE518" s="140">
        <f>IF(N518="základní",J518,0)</f>
        <v>0</v>
      </c>
      <c r="BF518" s="140">
        <f>IF(N518="snížená",J518,0)</f>
        <v>0</v>
      </c>
      <c r="BG518" s="140">
        <f>IF(N518="zákl. přenesená",J518,0)</f>
        <v>0</v>
      </c>
      <c r="BH518" s="140">
        <f>IF(N518="sníž. přenesená",J518,0)</f>
        <v>0</v>
      </c>
      <c r="BI518" s="140">
        <f>IF(N518="nulová",J518,0)</f>
        <v>0</v>
      </c>
      <c r="BJ518" s="18" t="s">
        <v>79</v>
      </c>
      <c r="BK518" s="140">
        <f>ROUND(I518*H518,2)</f>
        <v>0</v>
      </c>
      <c r="BL518" s="18" t="s">
        <v>267</v>
      </c>
      <c r="BM518" s="139" t="s">
        <v>746</v>
      </c>
    </row>
    <row r="519" spans="2:65" s="1" customFormat="1" ht="39">
      <c r="B519" s="33"/>
      <c r="D519" s="141" t="s">
        <v>151</v>
      </c>
      <c r="F519" s="142" t="s">
        <v>747</v>
      </c>
      <c r="I519" s="143"/>
      <c r="L519" s="33"/>
      <c r="M519" s="144"/>
      <c r="T519" s="54"/>
      <c r="AT519" s="18" t="s">
        <v>151</v>
      </c>
      <c r="AU519" s="18" t="s">
        <v>81</v>
      </c>
    </row>
    <row r="520" spans="2:65" s="1" customFormat="1" ht="11.25">
      <c r="B520" s="33"/>
      <c r="D520" s="145" t="s">
        <v>153</v>
      </c>
      <c r="F520" s="146" t="s">
        <v>748</v>
      </c>
      <c r="I520" s="143"/>
      <c r="L520" s="33"/>
      <c r="M520" s="144"/>
      <c r="T520" s="54"/>
      <c r="AT520" s="18" t="s">
        <v>153</v>
      </c>
      <c r="AU520" s="18" t="s">
        <v>81</v>
      </c>
    </row>
    <row r="521" spans="2:65" s="1" customFormat="1" ht="21.75" customHeight="1">
      <c r="B521" s="33"/>
      <c r="C521" s="167" t="s">
        <v>749</v>
      </c>
      <c r="D521" s="167" t="s">
        <v>449</v>
      </c>
      <c r="E521" s="168" t="s">
        <v>750</v>
      </c>
      <c r="F521" s="169" t="s">
        <v>751</v>
      </c>
      <c r="G521" s="170" t="s">
        <v>544</v>
      </c>
      <c r="H521" s="171">
        <v>48</v>
      </c>
      <c r="I521" s="172"/>
      <c r="J521" s="173">
        <f>ROUND(I521*H521,2)</f>
        <v>0</v>
      </c>
      <c r="K521" s="169" t="s">
        <v>470</v>
      </c>
      <c r="L521" s="174"/>
      <c r="M521" s="175" t="s">
        <v>19</v>
      </c>
      <c r="N521" s="176" t="s">
        <v>42</v>
      </c>
      <c r="P521" s="137">
        <f>O521*H521</f>
        <v>0</v>
      </c>
      <c r="Q521" s="137">
        <v>6.0000000000000002E-5</v>
      </c>
      <c r="R521" s="137">
        <f>Q521*H521</f>
        <v>2.8800000000000002E-3</v>
      </c>
      <c r="S521" s="137">
        <v>0</v>
      </c>
      <c r="T521" s="138">
        <f>S521*H521</f>
        <v>0</v>
      </c>
      <c r="AR521" s="139" t="s">
        <v>379</v>
      </c>
      <c r="AT521" s="139" t="s">
        <v>449</v>
      </c>
      <c r="AU521" s="139" t="s">
        <v>81</v>
      </c>
      <c r="AY521" s="18" t="s">
        <v>142</v>
      </c>
      <c r="BE521" s="140">
        <f>IF(N521="základní",J521,0)</f>
        <v>0</v>
      </c>
      <c r="BF521" s="140">
        <f>IF(N521="snížená",J521,0)</f>
        <v>0</v>
      </c>
      <c r="BG521" s="140">
        <f>IF(N521="zákl. přenesená",J521,0)</f>
        <v>0</v>
      </c>
      <c r="BH521" s="140">
        <f>IF(N521="sníž. přenesená",J521,0)</f>
        <v>0</v>
      </c>
      <c r="BI521" s="140">
        <f>IF(N521="nulová",J521,0)</f>
        <v>0</v>
      </c>
      <c r="BJ521" s="18" t="s">
        <v>79</v>
      </c>
      <c r="BK521" s="140">
        <f>ROUND(I521*H521,2)</f>
        <v>0</v>
      </c>
      <c r="BL521" s="18" t="s">
        <v>267</v>
      </c>
      <c r="BM521" s="139" t="s">
        <v>752</v>
      </c>
    </row>
    <row r="522" spans="2:65" s="1" customFormat="1" ht="11.25">
      <c r="B522" s="33"/>
      <c r="D522" s="141" t="s">
        <v>151</v>
      </c>
      <c r="F522" s="142" t="s">
        <v>753</v>
      </c>
      <c r="I522" s="143"/>
      <c r="L522" s="33"/>
      <c r="M522" s="144"/>
      <c r="T522" s="54"/>
      <c r="AT522" s="18" t="s">
        <v>151</v>
      </c>
      <c r="AU522" s="18" t="s">
        <v>81</v>
      </c>
    </row>
    <row r="523" spans="2:65" s="13" customFormat="1" ht="11.25">
      <c r="B523" s="153"/>
      <c r="D523" s="141" t="s">
        <v>155</v>
      </c>
      <c r="F523" s="155" t="s">
        <v>754</v>
      </c>
      <c r="H523" s="156">
        <v>48</v>
      </c>
      <c r="I523" s="157"/>
      <c r="L523" s="153"/>
      <c r="M523" s="158"/>
      <c r="T523" s="159"/>
      <c r="AT523" s="154" t="s">
        <v>155</v>
      </c>
      <c r="AU523" s="154" t="s">
        <v>81</v>
      </c>
      <c r="AV523" s="13" t="s">
        <v>81</v>
      </c>
      <c r="AW523" s="13" t="s">
        <v>4</v>
      </c>
      <c r="AX523" s="13" t="s">
        <v>79</v>
      </c>
      <c r="AY523" s="154" t="s">
        <v>142</v>
      </c>
    </row>
    <row r="524" spans="2:65" s="1" customFormat="1" ht="24.2" customHeight="1">
      <c r="B524" s="33"/>
      <c r="C524" s="128" t="s">
        <v>755</v>
      </c>
      <c r="D524" s="128" t="s">
        <v>144</v>
      </c>
      <c r="E524" s="129" t="s">
        <v>756</v>
      </c>
      <c r="F524" s="130" t="s">
        <v>757</v>
      </c>
      <c r="G524" s="131" t="s">
        <v>669</v>
      </c>
      <c r="H524" s="177"/>
      <c r="I524" s="133"/>
      <c r="J524" s="134">
        <f>ROUND(I524*H524,2)</f>
        <v>0</v>
      </c>
      <c r="K524" s="130" t="s">
        <v>148</v>
      </c>
      <c r="L524" s="33"/>
      <c r="M524" s="135" t="s">
        <v>19</v>
      </c>
      <c r="N524" s="136" t="s">
        <v>42</v>
      </c>
      <c r="P524" s="137">
        <f>O524*H524</f>
        <v>0</v>
      </c>
      <c r="Q524" s="137">
        <v>0</v>
      </c>
      <c r="R524" s="137">
        <f>Q524*H524</f>
        <v>0</v>
      </c>
      <c r="S524" s="137">
        <v>0</v>
      </c>
      <c r="T524" s="138">
        <f>S524*H524</f>
        <v>0</v>
      </c>
      <c r="AR524" s="139" t="s">
        <v>267</v>
      </c>
      <c r="AT524" s="139" t="s">
        <v>144</v>
      </c>
      <c r="AU524" s="139" t="s">
        <v>81</v>
      </c>
      <c r="AY524" s="18" t="s">
        <v>142</v>
      </c>
      <c r="BE524" s="140">
        <f>IF(N524="základní",J524,0)</f>
        <v>0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8" t="s">
        <v>79</v>
      </c>
      <c r="BK524" s="140">
        <f>ROUND(I524*H524,2)</f>
        <v>0</v>
      </c>
      <c r="BL524" s="18" t="s">
        <v>267</v>
      </c>
      <c r="BM524" s="139" t="s">
        <v>758</v>
      </c>
    </row>
    <row r="525" spans="2:65" s="1" customFormat="1" ht="29.25">
      <c r="B525" s="33"/>
      <c r="D525" s="141" t="s">
        <v>151</v>
      </c>
      <c r="F525" s="142" t="s">
        <v>759</v>
      </c>
      <c r="I525" s="143"/>
      <c r="L525" s="33"/>
      <c r="M525" s="144"/>
      <c r="T525" s="54"/>
      <c r="AT525" s="18" t="s">
        <v>151</v>
      </c>
      <c r="AU525" s="18" t="s">
        <v>81</v>
      </c>
    </row>
    <row r="526" spans="2:65" s="1" customFormat="1" ht="11.25">
      <c r="B526" s="33"/>
      <c r="D526" s="145" t="s">
        <v>153</v>
      </c>
      <c r="F526" s="146" t="s">
        <v>760</v>
      </c>
      <c r="I526" s="143"/>
      <c r="L526" s="33"/>
      <c r="M526" s="144"/>
      <c r="T526" s="54"/>
      <c r="AT526" s="18" t="s">
        <v>153</v>
      </c>
      <c r="AU526" s="18" t="s">
        <v>81</v>
      </c>
    </row>
    <row r="527" spans="2:65" s="11" customFormat="1" ht="22.9" customHeight="1">
      <c r="B527" s="116"/>
      <c r="D527" s="117" t="s">
        <v>70</v>
      </c>
      <c r="E527" s="126" t="s">
        <v>761</v>
      </c>
      <c r="F527" s="126" t="s">
        <v>762</v>
      </c>
      <c r="I527" s="119"/>
      <c r="J527" s="127">
        <f>BK527</f>
        <v>0</v>
      </c>
      <c r="L527" s="116"/>
      <c r="M527" s="121"/>
      <c r="P527" s="122">
        <f>SUM(P528:P558)</f>
        <v>0</v>
      </c>
      <c r="R527" s="122">
        <f>SUM(R528:R558)</f>
        <v>1.0513641999999999</v>
      </c>
      <c r="T527" s="123">
        <f>SUM(T528:T558)</f>
        <v>0</v>
      </c>
      <c r="AR527" s="117" t="s">
        <v>81</v>
      </c>
      <c r="AT527" s="124" t="s">
        <v>70</v>
      </c>
      <c r="AU527" s="124" t="s">
        <v>79</v>
      </c>
      <c r="AY527" s="117" t="s">
        <v>142</v>
      </c>
      <c r="BK527" s="125">
        <f>SUM(BK528:BK558)</f>
        <v>0</v>
      </c>
    </row>
    <row r="528" spans="2:65" s="1" customFormat="1" ht="24.2" customHeight="1">
      <c r="B528" s="33"/>
      <c r="C528" s="128" t="s">
        <v>763</v>
      </c>
      <c r="D528" s="128" t="s">
        <v>144</v>
      </c>
      <c r="E528" s="129" t="s">
        <v>764</v>
      </c>
      <c r="F528" s="130" t="s">
        <v>765</v>
      </c>
      <c r="G528" s="131" t="s">
        <v>147</v>
      </c>
      <c r="H528" s="132">
        <v>72.738</v>
      </c>
      <c r="I528" s="133"/>
      <c r="J528" s="134">
        <f>ROUND(I528*H528,2)</f>
        <v>0</v>
      </c>
      <c r="K528" s="130" t="s">
        <v>148</v>
      </c>
      <c r="L528" s="33"/>
      <c r="M528" s="135" t="s">
        <v>19</v>
      </c>
      <c r="N528" s="136" t="s">
        <v>42</v>
      </c>
      <c r="P528" s="137">
        <f>O528*H528</f>
        <v>0</v>
      </c>
      <c r="Q528" s="137">
        <v>6.0000000000000001E-3</v>
      </c>
      <c r="R528" s="137">
        <f>Q528*H528</f>
        <v>0.43642799999999998</v>
      </c>
      <c r="S528" s="137">
        <v>0</v>
      </c>
      <c r="T528" s="138">
        <f>S528*H528</f>
        <v>0</v>
      </c>
      <c r="AR528" s="139" t="s">
        <v>267</v>
      </c>
      <c r="AT528" s="139" t="s">
        <v>144</v>
      </c>
      <c r="AU528" s="139" t="s">
        <v>81</v>
      </c>
      <c r="AY528" s="18" t="s">
        <v>142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8" t="s">
        <v>79</v>
      </c>
      <c r="BK528" s="140">
        <f>ROUND(I528*H528,2)</f>
        <v>0</v>
      </c>
      <c r="BL528" s="18" t="s">
        <v>267</v>
      </c>
      <c r="BM528" s="139" t="s">
        <v>766</v>
      </c>
    </row>
    <row r="529" spans="2:65" s="1" customFormat="1" ht="29.25">
      <c r="B529" s="33"/>
      <c r="D529" s="141" t="s">
        <v>151</v>
      </c>
      <c r="F529" s="142" t="s">
        <v>767</v>
      </c>
      <c r="I529" s="143"/>
      <c r="L529" s="33"/>
      <c r="M529" s="144"/>
      <c r="T529" s="54"/>
      <c r="AT529" s="18" t="s">
        <v>151</v>
      </c>
      <c r="AU529" s="18" t="s">
        <v>81</v>
      </c>
    </row>
    <row r="530" spans="2:65" s="1" customFormat="1" ht="11.25">
      <c r="B530" s="33"/>
      <c r="D530" s="145" t="s">
        <v>153</v>
      </c>
      <c r="F530" s="146" t="s">
        <v>768</v>
      </c>
      <c r="I530" s="143"/>
      <c r="L530" s="33"/>
      <c r="M530" s="144"/>
      <c r="T530" s="54"/>
      <c r="AT530" s="18" t="s">
        <v>153</v>
      </c>
      <c r="AU530" s="18" t="s">
        <v>81</v>
      </c>
    </row>
    <row r="531" spans="2:65" s="12" customFormat="1" ht="22.5">
      <c r="B531" s="147"/>
      <c r="D531" s="141" t="s">
        <v>155</v>
      </c>
      <c r="E531" s="148" t="s">
        <v>19</v>
      </c>
      <c r="F531" s="149" t="s">
        <v>265</v>
      </c>
      <c r="H531" s="148" t="s">
        <v>19</v>
      </c>
      <c r="I531" s="150"/>
      <c r="L531" s="147"/>
      <c r="M531" s="151"/>
      <c r="T531" s="152"/>
      <c r="AT531" s="148" t="s">
        <v>155</v>
      </c>
      <c r="AU531" s="148" t="s">
        <v>81</v>
      </c>
      <c r="AV531" s="12" t="s">
        <v>79</v>
      </c>
      <c r="AW531" s="12" t="s">
        <v>32</v>
      </c>
      <c r="AX531" s="12" t="s">
        <v>71</v>
      </c>
      <c r="AY531" s="148" t="s">
        <v>142</v>
      </c>
    </row>
    <row r="532" spans="2:65" s="13" customFormat="1" ht="22.5">
      <c r="B532" s="153"/>
      <c r="D532" s="141" t="s">
        <v>155</v>
      </c>
      <c r="E532" s="154" t="s">
        <v>19</v>
      </c>
      <c r="F532" s="155" t="s">
        <v>769</v>
      </c>
      <c r="H532" s="156">
        <v>14.798</v>
      </c>
      <c r="I532" s="157"/>
      <c r="L532" s="153"/>
      <c r="M532" s="158"/>
      <c r="T532" s="159"/>
      <c r="AT532" s="154" t="s">
        <v>155</v>
      </c>
      <c r="AU532" s="154" t="s">
        <v>81</v>
      </c>
      <c r="AV532" s="13" t="s">
        <v>81</v>
      </c>
      <c r="AW532" s="13" t="s">
        <v>32</v>
      </c>
      <c r="AX532" s="13" t="s">
        <v>71</v>
      </c>
      <c r="AY532" s="154" t="s">
        <v>142</v>
      </c>
    </row>
    <row r="533" spans="2:65" s="13" customFormat="1" ht="33.75">
      <c r="B533" s="153"/>
      <c r="D533" s="141" t="s">
        <v>155</v>
      </c>
      <c r="E533" s="154" t="s">
        <v>19</v>
      </c>
      <c r="F533" s="155" t="s">
        <v>770</v>
      </c>
      <c r="H533" s="156">
        <v>42.13</v>
      </c>
      <c r="I533" s="157"/>
      <c r="L533" s="153"/>
      <c r="M533" s="158"/>
      <c r="T533" s="159"/>
      <c r="AT533" s="154" t="s">
        <v>155</v>
      </c>
      <c r="AU533" s="154" t="s">
        <v>81</v>
      </c>
      <c r="AV533" s="13" t="s">
        <v>81</v>
      </c>
      <c r="AW533" s="13" t="s">
        <v>32</v>
      </c>
      <c r="AX533" s="13" t="s">
        <v>71</v>
      </c>
      <c r="AY533" s="154" t="s">
        <v>142</v>
      </c>
    </row>
    <row r="534" spans="2:65" s="13" customFormat="1" ht="22.5">
      <c r="B534" s="153"/>
      <c r="D534" s="141" t="s">
        <v>155</v>
      </c>
      <c r="E534" s="154" t="s">
        <v>19</v>
      </c>
      <c r="F534" s="155" t="s">
        <v>771</v>
      </c>
      <c r="H534" s="156">
        <v>15.81</v>
      </c>
      <c r="I534" s="157"/>
      <c r="L534" s="153"/>
      <c r="M534" s="158"/>
      <c r="T534" s="159"/>
      <c r="AT534" s="154" t="s">
        <v>155</v>
      </c>
      <c r="AU534" s="154" t="s">
        <v>81</v>
      </c>
      <c r="AV534" s="13" t="s">
        <v>81</v>
      </c>
      <c r="AW534" s="13" t="s">
        <v>32</v>
      </c>
      <c r="AX534" s="13" t="s">
        <v>71</v>
      </c>
      <c r="AY534" s="154" t="s">
        <v>142</v>
      </c>
    </row>
    <row r="535" spans="2:65" s="14" customFormat="1" ht="11.25">
      <c r="B535" s="160"/>
      <c r="D535" s="141" t="s">
        <v>155</v>
      </c>
      <c r="E535" s="161" t="s">
        <v>19</v>
      </c>
      <c r="F535" s="162" t="s">
        <v>190</v>
      </c>
      <c r="H535" s="163">
        <v>72.738</v>
      </c>
      <c r="I535" s="164"/>
      <c r="L535" s="160"/>
      <c r="M535" s="165"/>
      <c r="T535" s="166"/>
      <c r="AT535" s="161" t="s">
        <v>155</v>
      </c>
      <c r="AU535" s="161" t="s">
        <v>81</v>
      </c>
      <c r="AV535" s="14" t="s">
        <v>149</v>
      </c>
      <c r="AW535" s="14" t="s">
        <v>32</v>
      </c>
      <c r="AX535" s="14" t="s">
        <v>79</v>
      </c>
      <c r="AY535" s="161" t="s">
        <v>142</v>
      </c>
    </row>
    <row r="536" spans="2:65" s="1" customFormat="1" ht="24.2" customHeight="1">
      <c r="B536" s="33"/>
      <c r="C536" s="167" t="s">
        <v>772</v>
      </c>
      <c r="D536" s="167" t="s">
        <v>449</v>
      </c>
      <c r="E536" s="168" t="s">
        <v>773</v>
      </c>
      <c r="F536" s="169" t="s">
        <v>774</v>
      </c>
      <c r="G536" s="170" t="s">
        <v>147</v>
      </c>
      <c r="H536" s="171">
        <v>65.466999999999999</v>
      </c>
      <c r="I536" s="172"/>
      <c r="J536" s="173">
        <f>ROUND(I536*H536,2)</f>
        <v>0</v>
      </c>
      <c r="K536" s="169" t="s">
        <v>148</v>
      </c>
      <c r="L536" s="174"/>
      <c r="M536" s="175" t="s">
        <v>19</v>
      </c>
      <c r="N536" s="176" t="s">
        <v>42</v>
      </c>
      <c r="P536" s="137">
        <f>O536*H536</f>
        <v>0</v>
      </c>
      <c r="Q536" s="137">
        <v>4.1999999999999997E-3</v>
      </c>
      <c r="R536" s="137">
        <f>Q536*H536</f>
        <v>0.27496139999999997</v>
      </c>
      <c r="S536" s="137">
        <v>0</v>
      </c>
      <c r="T536" s="138">
        <f>S536*H536</f>
        <v>0</v>
      </c>
      <c r="AR536" s="139" t="s">
        <v>379</v>
      </c>
      <c r="AT536" s="139" t="s">
        <v>449</v>
      </c>
      <c r="AU536" s="139" t="s">
        <v>81</v>
      </c>
      <c r="AY536" s="18" t="s">
        <v>142</v>
      </c>
      <c r="BE536" s="140">
        <f>IF(N536="základní",J536,0)</f>
        <v>0</v>
      </c>
      <c r="BF536" s="140">
        <f>IF(N536="snížená",J536,0)</f>
        <v>0</v>
      </c>
      <c r="BG536" s="140">
        <f>IF(N536="zákl. přenesená",J536,0)</f>
        <v>0</v>
      </c>
      <c r="BH536" s="140">
        <f>IF(N536="sníž. přenesená",J536,0)</f>
        <v>0</v>
      </c>
      <c r="BI536" s="140">
        <f>IF(N536="nulová",J536,0)</f>
        <v>0</v>
      </c>
      <c r="BJ536" s="18" t="s">
        <v>79</v>
      </c>
      <c r="BK536" s="140">
        <f>ROUND(I536*H536,2)</f>
        <v>0</v>
      </c>
      <c r="BL536" s="18" t="s">
        <v>267</v>
      </c>
      <c r="BM536" s="139" t="s">
        <v>775</v>
      </c>
    </row>
    <row r="537" spans="2:65" s="1" customFormat="1" ht="19.5">
      <c r="B537" s="33"/>
      <c r="D537" s="141" t="s">
        <v>151</v>
      </c>
      <c r="F537" s="142" t="s">
        <v>774</v>
      </c>
      <c r="I537" s="143"/>
      <c r="L537" s="33"/>
      <c r="M537" s="144"/>
      <c r="T537" s="54"/>
      <c r="AT537" s="18" t="s">
        <v>151</v>
      </c>
      <c r="AU537" s="18" t="s">
        <v>81</v>
      </c>
    </row>
    <row r="538" spans="2:65" s="12" customFormat="1" ht="22.5">
      <c r="B538" s="147"/>
      <c r="D538" s="141" t="s">
        <v>155</v>
      </c>
      <c r="E538" s="148" t="s">
        <v>19</v>
      </c>
      <c r="F538" s="149" t="s">
        <v>265</v>
      </c>
      <c r="H538" s="148" t="s">
        <v>19</v>
      </c>
      <c r="I538" s="150"/>
      <c r="L538" s="147"/>
      <c r="M538" s="151"/>
      <c r="T538" s="152"/>
      <c r="AT538" s="148" t="s">
        <v>155</v>
      </c>
      <c r="AU538" s="148" t="s">
        <v>81</v>
      </c>
      <c r="AV538" s="12" t="s">
        <v>79</v>
      </c>
      <c r="AW538" s="12" t="s">
        <v>32</v>
      </c>
      <c r="AX538" s="12" t="s">
        <v>71</v>
      </c>
      <c r="AY538" s="148" t="s">
        <v>142</v>
      </c>
    </row>
    <row r="539" spans="2:65" s="13" customFormat="1" ht="22.5">
      <c r="B539" s="153"/>
      <c r="D539" s="141" t="s">
        <v>155</v>
      </c>
      <c r="E539" s="154" t="s">
        <v>19</v>
      </c>
      <c r="F539" s="155" t="s">
        <v>769</v>
      </c>
      <c r="H539" s="156">
        <v>14.798</v>
      </c>
      <c r="I539" s="157"/>
      <c r="L539" s="153"/>
      <c r="M539" s="158"/>
      <c r="T539" s="159"/>
      <c r="AT539" s="154" t="s">
        <v>155</v>
      </c>
      <c r="AU539" s="154" t="s">
        <v>81</v>
      </c>
      <c r="AV539" s="13" t="s">
        <v>81</v>
      </c>
      <c r="AW539" s="13" t="s">
        <v>32</v>
      </c>
      <c r="AX539" s="13" t="s">
        <v>71</v>
      </c>
      <c r="AY539" s="154" t="s">
        <v>142</v>
      </c>
    </row>
    <row r="540" spans="2:65" s="13" customFormat="1" ht="33.75">
      <c r="B540" s="153"/>
      <c r="D540" s="141" t="s">
        <v>155</v>
      </c>
      <c r="E540" s="154" t="s">
        <v>19</v>
      </c>
      <c r="F540" s="155" t="s">
        <v>770</v>
      </c>
      <c r="H540" s="156">
        <v>42.13</v>
      </c>
      <c r="I540" s="157"/>
      <c r="L540" s="153"/>
      <c r="M540" s="158"/>
      <c r="T540" s="159"/>
      <c r="AT540" s="154" t="s">
        <v>155</v>
      </c>
      <c r="AU540" s="154" t="s">
        <v>81</v>
      </c>
      <c r="AV540" s="13" t="s">
        <v>81</v>
      </c>
      <c r="AW540" s="13" t="s">
        <v>32</v>
      </c>
      <c r="AX540" s="13" t="s">
        <v>71</v>
      </c>
      <c r="AY540" s="154" t="s">
        <v>142</v>
      </c>
    </row>
    <row r="541" spans="2:65" s="14" customFormat="1" ht="11.25">
      <c r="B541" s="160"/>
      <c r="D541" s="141" t="s">
        <v>155</v>
      </c>
      <c r="E541" s="161" t="s">
        <v>19</v>
      </c>
      <c r="F541" s="162" t="s">
        <v>190</v>
      </c>
      <c r="H541" s="163">
        <v>56.927999999999997</v>
      </c>
      <c r="I541" s="164"/>
      <c r="L541" s="160"/>
      <c r="M541" s="165"/>
      <c r="T541" s="166"/>
      <c r="AT541" s="161" t="s">
        <v>155</v>
      </c>
      <c r="AU541" s="161" t="s">
        <v>81</v>
      </c>
      <c r="AV541" s="14" t="s">
        <v>149</v>
      </c>
      <c r="AW541" s="14" t="s">
        <v>32</v>
      </c>
      <c r="AX541" s="14" t="s">
        <v>79</v>
      </c>
      <c r="AY541" s="161" t="s">
        <v>142</v>
      </c>
    </row>
    <row r="542" spans="2:65" s="13" customFormat="1" ht="11.25">
      <c r="B542" s="153"/>
      <c r="D542" s="141" t="s">
        <v>155</v>
      </c>
      <c r="F542" s="155" t="s">
        <v>776</v>
      </c>
      <c r="H542" s="156">
        <v>65.466999999999999</v>
      </c>
      <c r="I542" s="157"/>
      <c r="L542" s="153"/>
      <c r="M542" s="158"/>
      <c r="T542" s="159"/>
      <c r="AT542" s="154" t="s">
        <v>155</v>
      </c>
      <c r="AU542" s="154" t="s">
        <v>81</v>
      </c>
      <c r="AV542" s="13" t="s">
        <v>81</v>
      </c>
      <c r="AW542" s="13" t="s">
        <v>4</v>
      </c>
      <c r="AX542" s="13" t="s">
        <v>79</v>
      </c>
      <c r="AY542" s="154" t="s">
        <v>142</v>
      </c>
    </row>
    <row r="543" spans="2:65" s="1" customFormat="1" ht="37.9" customHeight="1">
      <c r="B543" s="33"/>
      <c r="C543" s="167" t="s">
        <v>777</v>
      </c>
      <c r="D543" s="167" t="s">
        <v>449</v>
      </c>
      <c r="E543" s="168" t="s">
        <v>778</v>
      </c>
      <c r="F543" s="169" t="s">
        <v>779</v>
      </c>
      <c r="G543" s="170" t="s">
        <v>147</v>
      </c>
      <c r="H543" s="171">
        <v>18.181999999999999</v>
      </c>
      <c r="I543" s="172"/>
      <c r="J543" s="173">
        <f>ROUND(I543*H543,2)</f>
        <v>0</v>
      </c>
      <c r="K543" s="169" t="s">
        <v>148</v>
      </c>
      <c r="L543" s="174"/>
      <c r="M543" s="175" t="s">
        <v>19</v>
      </c>
      <c r="N543" s="176" t="s">
        <v>42</v>
      </c>
      <c r="P543" s="137">
        <f>O543*H543</f>
        <v>0</v>
      </c>
      <c r="Q543" s="137">
        <v>1.6400000000000001E-2</v>
      </c>
      <c r="R543" s="137">
        <f>Q543*H543</f>
        <v>0.29818480000000003</v>
      </c>
      <c r="S543" s="137">
        <v>0</v>
      </c>
      <c r="T543" s="138">
        <f>S543*H543</f>
        <v>0</v>
      </c>
      <c r="AR543" s="139" t="s">
        <v>379</v>
      </c>
      <c r="AT543" s="139" t="s">
        <v>449</v>
      </c>
      <c r="AU543" s="139" t="s">
        <v>81</v>
      </c>
      <c r="AY543" s="18" t="s">
        <v>142</v>
      </c>
      <c r="BE543" s="140">
        <f>IF(N543="základní",J543,0)</f>
        <v>0</v>
      </c>
      <c r="BF543" s="140">
        <f>IF(N543="snížená",J543,0)</f>
        <v>0</v>
      </c>
      <c r="BG543" s="140">
        <f>IF(N543="zákl. přenesená",J543,0)</f>
        <v>0</v>
      </c>
      <c r="BH543" s="140">
        <f>IF(N543="sníž. přenesená",J543,0)</f>
        <v>0</v>
      </c>
      <c r="BI543" s="140">
        <f>IF(N543="nulová",J543,0)</f>
        <v>0</v>
      </c>
      <c r="BJ543" s="18" t="s">
        <v>79</v>
      </c>
      <c r="BK543" s="140">
        <f>ROUND(I543*H543,2)</f>
        <v>0</v>
      </c>
      <c r="BL543" s="18" t="s">
        <v>267</v>
      </c>
      <c r="BM543" s="139" t="s">
        <v>780</v>
      </c>
    </row>
    <row r="544" spans="2:65" s="1" customFormat="1" ht="19.5">
      <c r="B544" s="33"/>
      <c r="D544" s="141" t="s">
        <v>151</v>
      </c>
      <c r="F544" s="142" t="s">
        <v>779</v>
      </c>
      <c r="I544" s="143"/>
      <c r="L544" s="33"/>
      <c r="M544" s="144"/>
      <c r="T544" s="54"/>
      <c r="AT544" s="18" t="s">
        <v>151</v>
      </c>
      <c r="AU544" s="18" t="s">
        <v>81</v>
      </c>
    </row>
    <row r="545" spans="2:65" s="12" customFormat="1" ht="22.5">
      <c r="B545" s="147"/>
      <c r="D545" s="141" t="s">
        <v>155</v>
      </c>
      <c r="E545" s="148" t="s">
        <v>19</v>
      </c>
      <c r="F545" s="149" t="s">
        <v>265</v>
      </c>
      <c r="H545" s="148" t="s">
        <v>19</v>
      </c>
      <c r="I545" s="150"/>
      <c r="L545" s="147"/>
      <c r="M545" s="151"/>
      <c r="T545" s="152"/>
      <c r="AT545" s="148" t="s">
        <v>155</v>
      </c>
      <c r="AU545" s="148" t="s">
        <v>81</v>
      </c>
      <c r="AV545" s="12" t="s">
        <v>79</v>
      </c>
      <c r="AW545" s="12" t="s">
        <v>32</v>
      </c>
      <c r="AX545" s="12" t="s">
        <v>71</v>
      </c>
      <c r="AY545" s="148" t="s">
        <v>142</v>
      </c>
    </row>
    <row r="546" spans="2:65" s="13" customFormat="1" ht="22.5">
      <c r="B546" s="153"/>
      <c r="D546" s="141" t="s">
        <v>155</v>
      </c>
      <c r="E546" s="154" t="s">
        <v>19</v>
      </c>
      <c r="F546" s="155" t="s">
        <v>771</v>
      </c>
      <c r="H546" s="156">
        <v>15.81</v>
      </c>
      <c r="I546" s="157"/>
      <c r="L546" s="153"/>
      <c r="M546" s="158"/>
      <c r="T546" s="159"/>
      <c r="AT546" s="154" t="s">
        <v>155</v>
      </c>
      <c r="AU546" s="154" t="s">
        <v>81</v>
      </c>
      <c r="AV546" s="13" t="s">
        <v>81</v>
      </c>
      <c r="AW546" s="13" t="s">
        <v>32</v>
      </c>
      <c r="AX546" s="13" t="s">
        <v>79</v>
      </c>
      <c r="AY546" s="154" t="s">
        <v>142</v>
      </c>
    </row>
    <row r="547" spans="2:65" s="13" customFormat="1" ht="11.25">
      <c r="B547" s="153"/>
      <c r="D547" s="141" t="s">
        <v>155</v>
      </c>
      <c r="F547" s="155" t="s">
        <v>781</v>
      </c>
      <c r="H547" s="156">
        <v>18.181999999999999</v>
      </c>
      <c r="I547" s="157"/>
      <c r="L547" s="153"/>
      <c r="M547" s="158"/>
      <c r="T547" s="159"/>
      <c r="AT547" s="154" t="s">
        <v>155</v>
      </c>
      <c r="AU547" s="154" t="s">
        <v>81</v>
      </c>
      <c r="AV547" s="13" t="s">
        <v>81</v>
      </c>
      <c r="AW547" s="13" t="s">
        <v>4</v>
      </c>
      <c r="AX547" s="13" t="s">
        <v>79</v>
      </c>
      <c r="AY547" s="154" t="s">
        <v>142</v>
      </c>
    </row>
    <row r="548" spans="2:65" s="1" customFormat="1" ht="24.2" customHeight="1">
      <c r="B548" s="33"/>
      <c r="C548" s="128" t="s">
        <v>782</v>
      </c>
      <c r="D548" s="128" t="s">
        <v>144</v>
      </c>
      <c r="E548" s="129" t="s">
        <v>783</v>
      </c>
      <c r="F548" s="130" t="s">
        <v>784</v>
      </c>
      <c r="G548" s="131" t="s">
        <v>147</v>
      </c>
      <c r="H548" s="132">
        <v>5.4630000000000001</v>
      </c>
      <c r="I548" s="133"/>
      <c r="J548" s="134">
        <f>ROUND(I548*H548,2)</f>
        <v>0</v>
      </c>
      <c r="K548" s="130" t="s">
        <v>148</v>
      </c>
      <c r="L548" s="33"/>
      <c r="M548" s="135" t="s">
        <v>19</v>
      </c>
      <c r="N548" s="136" t="s">
        <v>42</v>
      </c>
      <c r="P548" s="137">
        <f>O548*H548</f>
        <v>0</v>
      </c>
      <c r="Q548" s="137">
        <v>0</v>
      </c>
      <c r="R548" s="137">
        <f>Q548*H548</f>
        <v>0</v>
      </c>
      <c r="S548" s="137">
        <v>0</v>
      </c>
      <c r="T548" s="138">
        <f>S548*H548</f>
        <v>0</v>
      </c>
      <c r="AR548" s="139" t="s">
        <v>267</v>
      </c>
      <c r="AT548" s="139" t="s">
        <v>144</v>
      </c>
      <c r="AU548" s="139" t="s">
        <v>81</v>
      </c>
      <c r="AY548" s="18" t="s">
        <v>142</v>
      </c>
      <c r="BE548" s="140">
        <f>IF(N548="základní",J548,0)</f>
        <v>0</v>
      </c>
      <c r="BF548" s="140">
        <f>IF(N548="snížená",J548,0)</f>
        <v>0</v>
      </c>
      <c r="BG548" s="140">
        <f>IF(N548="zákl. přenesená",J548,0)</f>
        <v>0</v>
      </c>
      <c r="BH548" s="140">
        <f>IF(N548="sníž. přenesená",J548,0)</f>
        <v>0</v>
      </c>
      <c r="BI548" s="140">
        <f>IF(N548="nulová",J548,0)</f>
        <v>0</v>
      </c>
      <c r="BJ548" s="18" t="s">
        <v>79</v>
      </c>
      <c r="BK548" s="140">
        <f>ROUND(I548*H548,2)</f>
        <v>0</v>
      </c>
      <c r="BL548" s="18" t="s">
        <v>267</v>
      </c>
      <c r="BM548" s="139" t="s">
        <v>785</v>
      </c>
    </row>
    <row r="549" spans="2:65" s="1" customFormat="1" ht="19.5">
      <c r="B549" s="33"/>
      <c r="D549" s="141" t="s">
        <v>151</v>
      </c>
      <c r="F549" s="142" t="s">
        <v>786</v>
      </c>
      <c r="I549" s="143"/>
      <c r="L549" s="33"/>
      <c r="M549" s="144"/>
      <c r="T549" s="54"/>
      <c r="AT549" s="18" t="s">
        <v>151</v>
      </c>
      <c r="AU549" s="18" t="s">
        <v>81</v>
      </c>
    </row>
    <row r="550" spans="2:65" s="1" customFormat="1" ht="11.25">
      <c r="B550" s="33"/>
      <c r="D550" s="145" t="s">
        <v>153</v>
      </c>
      <c r="F550" s="146" t="s">
        <v>787</v>
      </c>
      <c r="I550" s="143"/>
      <c r="L550" s="33"/>
      <c r="M550" s="144"/>
      <c r="T550" s="54"/>
      <c r="AT550" s="18" t="s">
        <v>153</v>
      </c>
      <c r="AU550" s="18" t="s">
        <v>81</v>
      </c>
    </row>
    <row r="551" spans="2:65" s="12" customFormat="1" ht="22.5">
      <c r="B551" s="147"/>
      <c r="D551" s="141" t="s">
        <v>155</v>
      </c>
      <c r="E551" s="148" t="s">
        <v>19</v>
      </c>
      <c r="F551" s="149" t="s">
        <v>788</v>
      </c>
      <c r="H551" s="148" t="s">
        <v>19</v>
      </c>
      <c r="I551" s="150"/>
      <c r="L551" s="147"/>
      <c r="M551" s="151"/>
      <c r="T551" s="152"/>
      <c r="AT551" s="148" t="s">
        <v>155</v>
      </c>
      <c r="AU551" s="148" t="s">
        <v>81</v>
      </c>
      <c r="AV551" s="12" t="s">
        <v>79</v>
      </c>
      <c r="AW551" s="12" t="s">
        <v>32</v>
      </c>
      <c r="AX551" s="12" t="s">
        <v>71</v>
      </c>
      <c r="AY551" s="148" t="s">
        <v>142</v>
      </c>
    </row>
    <row r="552" spans="2:65" s="13" customFormat="1" ht="11.25">
      <c r="B552" s="153"/>
      <c r="D552" s="141" t="s">
        <v>155</v>
      </c>
      <c r="E552" s="154" t="s">
        <v>19</v>
      </c>
      <c r="F552" s="155" t="s">
        <v>789</v>
      </c>
      <c r="H552" s="156">
        <v>5.4630000000000001</v>
      </c>
      <c r="I552" s="157"/>
      <c r="L552" s="153"/>
      <c r="M552" s="158"/>
      <c r="T552" s="159"/>
      <c r="AT552" s="154" t="s">
        <v>155</v>
      </c>
      <c r="AU552" s="154" t="s">
        <v>81</v>
      </c>
      <c r="AV552" s="13" t="s">
        <v>81</v>
      </c>
      <c r="AW552" s="13" t="s">
        <v>32</v>
      </c>
      <c r="AX552" s="13" t="s">
        <v>79</v>
      </c>
      <c r="AY552" s="154" t="s">
        <v>142</v>
      </c>
    </row>
    <row r="553" spans="2:65" s="1" customFormat="1" ht="24.2" customHeight="1">
      <c r="B553" s="33"/>
      <c r="C553" s="167" t="s">
        <v>790</v>
      </c>
      <c r="D553" s="167" t="s">
        <v>449</v>
      </c>
      <c r="E553" s="168" t="s">
        <v>791</v>
      </c>
      <c r="F553" s="169" t="s">
        <v>792</v>
      </c>
      <c r="G553" s="170" t="s">
        <v>147</v>
      </c>
      <c r="H553" s="171">
        <v>5.5720000000000001</v>
      </c>
      <c r="I553" s="172"/>
      <c r="J553" s="173">
        <f>ROUND(I553*H553,2)</f>
        <v>0</v>
      </c>
      <c r="K553" s="169" t="s">
        <v>148</v>
      </c>
      <c r="L553" s="174"/>
      <c r="M553" s="175" t="s">
        <v>19</v>
      </c>
      <c r="N553" s="176" t="s">
        <v>42</v>
      </c>
      <c r="P553" s="137">
        <f>O553*H553</f>
        <v>0</v>
      </c>
      <c r="Q553" s="137">
        <v>7.4999999999999997E-3</v>
      </c>
      <c r="R553" s="137">
        <f>Q553*H553</f>
        <v>4.1790000000000001E-2</v>
      </c>
      <c r="S553" s="137">
        <v>0</v>
      </c>
      <c r="T553" s="138">
        <f>S553*H553</f>
        <v>0</v>
      </c>
      <c r="AR553" s="139" t="s">
        <v>379</v>
      </c>
      <c r="AT553" s="139" t="s">
        <v>449</v>
      </c>
      <c r="AU553" s="139" t="s">
        <v>81</v>
      </c>
      <c r="AY553" s="18" t="s">
        <v>142</v>
      </c>
      <c r="BE553" s="140">
        <f>IF(N553="základní",J553,0)</f>
        <v>0</v>
      </c>
      <c r="BF553" s="140">
        <f>IF(N553="snížená",J553,0)</f>
        <v>0</v>
      </c>
      <c r="BG553" s="140">
        <f>IF(N553="zákl. přenesená",J553,0)</f>
        <v>0</v>
      </c>
      <c r="BH553" s="140">
        <f>IF(N553="sníž. přenesená",J553,0)</f>
        <v>0</v>
      </c>
      <c r="BI553" s="140">
        <f>IF(N553="nulová",J553,0)</f>
        <v>0</v>
      </c>
      <c r="BJ553" s="18" t="s">
        <v>79</v>
      </c>
      <c r="BK553" s="140">
        <f>ROUND(I553*H553,2)</f>
        <v>0</v>
      </c>
      <c r="BL553" s="18" t="s">
        <v>267</v>
      </c>
      <c r="BM553" s="139" t="s">
        <v>793</v>
      </c>
    </row>
    <row r="554" spans="2:65" s="1" customFormat="1" ht="11.25">
      <c r="B554" s="33"/>
      <c r="D554" s="141" t="s">
        <v>151</v>
      </c>
      <c r="F554" s="142" t="s">
        <v>792</v>
      </c>
      <c r="I554" s="143"/>
      <c r="L554" s="33"/>
      <c r="M554" s="144"/>
      <c r="T554" s="54"/>
      <c r="AT554" s="18" t="s">
        <v>151</v>
      </c>
      <c r="AU554" s="18" t="s">
        <v>81</v>
      </c>
    </row>
    <row r="555" spans="2:65" s="13" customFormat="1" ht="11.25">
      <c r="B555" s="153"/>
      <c r="D555" s="141" t="s">
        <v>155</v>
      </c>
      <c r="F555" s="155" t="s">
        <v>794</v>
      </c>
      <c r="H555" s="156">
        <v>5.5720000000000001</v>
      </c>
      <c r="I555" s="157"/>
      <c r="L555" s="153"/>
      <c r="M555" s="158"/>
      <c r="T555" s="159"/>
      <c r="AT555" s="154" t="s">
        <v>155</v>
      </c>
      <c r="AU555" s="154" t="s">
        <v>81</v>
      </c>
      <c r="AV555" s="13" t="s">
        <v>81</v>
      </c>
      <c r="AW555" s="13" t="s">
        <v>4</v>
      </c>
      <c r="AX555" s="13" t="s">
        <v>79</v>
      </c>
      <c r="AY555" s="154" t="s">
        <v>142</v>
      </c>
    </row>
    <row r="556" spans="2:65" s="1" customFormat="1" ht="24.2" customHeight="1">
      <c r="B556" s="33"/>
      <c r="C556" s="128" t="s">
        <v>795</v>
      </c>
      <c r="D556" s="128" t="s">
        <v>144</v>
      </c>
      <c r="E556" s="129" t="s">
        <v>796</v>
      </c>
      <c r="F556" s="130" t="s">
        <v>797</v>
      </c>
      <c r="G556" s="131" t="s">
        <v>669</v>
      </c>
      <c r="H556" s="177"/>
      <c r="I556" s="133"/>
      <c r="J556" s="134">
        <f>ROUND(I556*H556,2)</f>
        <v>0</v>
      </c>
      <c r="K556" s="130" t="s">
        <v>470</v>
      </c>
      <c r="L556" s="33"/>
      <c r="M556" s="135" t="s">
        <v>19</v>
      </c>
      <c r="N556" s="136" t="s">
        <v>42</v>
      </c>
      <c r="P556" s="137">
        <f>O556*H556</f>
        <v>0</v>
      </c>
      <c r="Q556" s="137">
        <v>0</v>
      </c>
      <c r="R556" s="137">
        <f>Q556*H556</f>
        <v>0</v>
      </c>
      <c r="S556" s="137">
        <v>0</v>
      </c>
      <c r="T556" s="138">
        <f>S556*H556</f>
        <v>0</v>
      </c>
      <c r="AR556" s="139" t="s">
        <v>267</v>
      </c>
      <c r="AT556" s="139" t="s">
        <v>144</v>
      </c>
      <c r="AU556" s="139" t="s">
        <v>81</v>
      </c>
      <c r="AY556" s="18" t="s">
        <v>142</v>
      </c>
      <c r="BE556" s="140">
        <f>IF(N556="základní",J556,0)</f>
        <v>0</v>
      </c>
      <c r="BF556" s="140">
        <f>IF(N556="snížená",J556,0)</f>
        <v>0</v>
      </c>
      <c r="BG556" s="140">
        <f>IF(N556="zákl. přenesená",J556,0)</f>
        <v>0</v>
      </c>
      <c r="BH556" s="140">
        <f>IF(N556="sníž. přenesená",J556,0)</f>
        <v>0</v>
      </c>
      <c r="BI556" s="140">
        <f>IF(N556="nulová",J556,0)</f>
        <v>0</v>
      </c>
      <c r="BJ556" s="18" t="s">
        <v>79</v>
      </c>
      <c r="BK556" s="140">
        <f>ROUND(I556*H556,2)</f>
        <v>0</v>
      </c>
      <c r="BL556" s="18" t="s">
        <v>267</v>
      </c>
      <c r="BM556" s="139" t="s">
        <v>798</v>
      </c>
    </row>
    <row r="557" spans="2:65" s="1" customFormat="1" ht="29.25">
      <c r="B557" s="33"/>
      <c r="D557" s="141" t="s">
        <v>151</v>
      </c>
      <c r="F557" s="142" t="s">
        <v>799</v>
      </c>
      <c r="I557" s="143"/>
      <c r="L557" s="33"/>
      <c r="M557" s="144"/>
      <c r="T557" s="54"/>
      <c r="AT557" s="18" t="s">
        <v>151</v>
      </c>
      <c r="AU557" s="18" t="s">
        <v>81</v>
      </c>
    </row>
    <row r="558" spans="2:65" s="1" customFormat="1" ht="11.25">
      <c r="B558" s="33"/>
      <c r="D558" s="145" t="s">
        <v>153</v>
      </c>
      <c r="F558" s="146" t="s">
        <v>800</v>
      </c>
      <c r="I558" s="143"/>
      <c r="L558" s="33"/>
      <c r="M558" s="144"/>
      <c r="T558" s="54"/>
      <c r="AT558" s="18" t="s">
        <v>153</v>
      </c>
      <c r="AU558" s="18" t="s">
        <v>81</v>
      </c>
    </row>
    <row r="559" spans="2:65" s="11" customFormat="1" ht="22.9" customHeight="1">
      <c r="B559" s="116"/>
      <c r="D559" s="117" t="s">
        <v>70</v>
      </c>
      <c r="E559" s="126" t="s">
        <v>801</v>
      </c>
      <c r="F559" s="126" t="s">
        <v>802</v>
      </c>
      <c r="I559" s="119"/>
      <c r="J559" s="127">
        <f>BK559</f>
        <v>0</v>
      </c>
      <c r="L559" s="116"/>
      <c r="M559" s="121"/>
      <c r="P559" s="122">
        <f>SUM(P560:P621)</f>
        <v>0</v>
      </c>
      <c r="R559" s="122">
        <f>SUM(R560:R621)</f>
        <v>0.73771122</v>
      </c>
      <c r="T559" s="123">
        <f>SUM(T560:T621)</f>
        <v>2.4840000000000001E-2</v>
      </c>
      <c r="AR559" s="117" t="s">
        <v>81</v>
      </c>
      <c r="AT559" s="124" t="s">
        <v>70</v>
      </c>
      <c r="AU559" s="124" t="s">
        <v>79</v>
      </c>
      <c r="AY559" s="117" t="s">
        <v>142</v>
      </c>
      <c r="BK559" s="125">
        <f>SUM(BK560:BK621)</f>
        <v>0</v>
      </c>
    </row>
    <row r="560" spans="2:65" s="1" customFormat="1" ht="37.9" customHeight="1">
      <c r="B560" s="33"/>
      <c r="C560" s="128" t="s">
        <v>803</v>
      </c>
      <c r="D560" s="128" t="s">
        <v>144</v>
      </c>
      <c r="E560" s="129" t="s">
        <v>804</v>
      </c>
      <c r="F560" s="130" t="s">
        <v>805</v>
      </c>
      <c r="G560" s="131" t="s">
        <v>239</v>
      </c>
      <c r="H560" s="132">
        <v>40.67</v>
      </c>
      <c r="I560" s="133"/>
      <c r="J560" s="134">
        <f>ROUND(I560*H560,2)</f>
        <v>0</v>
      </c>
      <c r="K560" s="130" t="s">
        <v>148</v>
      </c>
      <c r="L560" s="33"/>
      <c r="M560" s="135" t="s">
        <v>19</v>
      </c>
      <c r="N560" s="136" t="s">
        <v>42</v>
      </c>
      <c r="P560" s="137">
        <f>O560*H560</f>
        <v>0</v>
      </c>
      <c r="Q560" s="137">
        <v>0</v>
      </c>
      <c r="R560" s="137">
        <f>Q560*H560</f>
        <v>0</v>
      </c>
      <c r="S560" s="137">
        <v>0</v>
      </c>
      <c r="T560" s="138">
        <f>S560*H560</f>
        <v>0</v>
      </c>
      <c r="AR560" s="139" t="s">
        <v>267</v>
      </c>
      <c r="AT560" s="139" t="s">
        <v>144</v>
      </c>
      <c r="AU560" s="139" t="s">
        <v>81</v>
      </c>
      <c r="AY560" s="18" t="s">
        <v>142</v>
      </c>
      <c r="BE560" s="140">
        <f>IF(N560="základní",J560,0)</f>
        <v>0</v>
      </c>
      <c r="BF560" s="140">
        <f>IF(N560="snížená",J560,0)</f>
        <v>0</v>
      </c>
      <c r="BG560" s="140">
        <f>IF(N560="zákl. přenesená",J560,0)</f>
        <v>0</v>
      </c>
      <c r="BH560" s="140">
        <f>IF(N560="sníž. přenesená",J560,0)</f>
        <v>0</v>
      </c>
      <c r="BI560" s="140">
        <f>IF(N560="nulová",J560,0)</f>
        <v>0</v>
      </c>
      <c r="BJ560" s="18" t="s">
        <v>79</v>
      </c>
      <c r="BK560" s="140">
        <f>ROUND(I560*H560,2)</f>
        <v>0</v>
      </c>
      <c r="BL560" s="18" t="s">
        <v>267</v>
      </c>
      <c r="BM560" s="139" t="s">
        <v>806</v>
      </c>
    </row>
    <row r="561" spans="2:65" s="1" customFormat="1" ht="39">
      <c r="B561" s="33"/>
      <c r="D561" s="141" t="s">
        <v>151</v>
      </c>
      <c r="F561" s="142" t="s">
        <v>807</v>
      </c>
      <c r="I561" s="143"/>
      <c r="L561" s="33"/>
      <c r="M561" s="144"/>
      <c r="T561" s="54"/>
      <c r="AT561" s="18" t="s">
        <v>151</v>
      </c>
      <c r="AU561" s="18" t="s">
        <v>81</v>
      </c>
    </row>
    <row r="562" spans="2:65" s="1" customFormat="1" ht="11.25">
      <c r="B562" s="33"/>
      <c r="D562" s="145" t="s">
        <v>153</v>
      </c>
      <c r="F562" s="146" t="s">
        <v>808</v>
      </c>
      <c r="I562" s="143"/>
      <c r="L562" s="33"/>
      <c r="M562" s="144"/>
      <c r="T562" s="54"/>
      <c r="AT562" s="18" t="s">
        <v>153</v>
      </c>
      <c r="AU562" s="18" t="s">
        <v>81</v>
      </c>
    </row>
    <row r="563" spans="2:65" s="12" customFormat="1" ht="11.25">
      <c r="B563" s="147"/>
      <c r="D563" s="141" t="s">
        <v>155</v>
      </c>
      <c r="E563" s="148" t="s">
        <v>19</v>
      </c>
      <c r="F563" s="149" t="s">
        <v>809</v>
      </c>
      <c r="H563" s="148" t="s">
        <v>19</v>
      </c>
      <c r="I563" s="150"/>
      <c r="L563" s="147"/>
      <c r="M563" s="151"/>
      <c r="T563" s="152"/>
      <c r="AT563" s="148" t="s">
        <v>155</v>
      </c>
      <c r="AU563" s="148" t="s">
        <v>81</v>
      </c>
      <c r="AV563" s="12" t="s">
        <v>79</v>
      </c>
      <c r="AW563" s="12" t="s">
        <v>32</v>
      </c>
      <c r="AX563" s="12" t="s">
        <v>71</v>
      </c>
      <c r="AY563" s="148" t="s">
        <v>142</v>
      </c>
    </row>
    <row r="564" spans="2:65" s="13" customFormat="1" ht="11.25">
      <c r="B564" s="153"/>
      <c r="D564" s="141" t="s">
        <v>155</v>
      </c>
      <c r="E564" s="154" t="s">
        <v>19</v>
      </c>
      <c r="F564" s="155" t="s">
        <v>810</v>
      </c>
      <c r="H564" s="156">
        <v>5.37</v>
      </c>
      <c r="I564" s="157"/>
      <c r="L564" s="153"/>
      <c r="M564" s="158"/>
      <c r="T564" s="159"/>
      <c r="AT564" s="154" t="s">
        <v>155</v>
      </c>
      <c r="AU564" s="154" t="s">
        <v>81</v>
      </c>
      <c r="AV564" s="13" t="s">
        <v>81</v>
      </c>
      <c r="AW564" s="13" t="s">
        <v>32</v>
      </c>
      <c r="AX564" s="13" t="s">
        <v>71</v>
      </c>
      <c r="AY564" s="154" t="s">
        <v>142</v>
      </c>
    </row>
    <row r="565" spans="2:65" s="13" customFormat="1" ht="11.25">
      <c r="B565" s="153"/>
      <c r="D565" s="141" t="s">
        <v>155</v>
      </c>
      <c r="E565" s="154" t="s">
        <v>19</v>
      </c>
      <c r="F565" s="155" t="s">
        <v>811</v>
      </c>
      <c r="H565" s="156">
        <v>17.5</v>
      </c>
      <c r="I565" s="157"/>
      <c r="L565" s="153"/>
      <c r="M565" s="158"/>
      <c r="T565" s="159"/>
      <c r="AT565" s="154" t="s">
        <v>155</v>
      </c>
      <c r="AU565" s="154" t="s">
        <v>81</v>
      </c>
      <c r="AV565" s="13" t="s">
        <v>81</v>
      </c>
      <c r="AW565" s="13" t="s">
        <v>32</v>
      </c>
      <c r="AX565" s="13" t="s">
        <v>71</v>
      </c>
      <c r="AY565" s="154" t="s">
        <v>142</v>
      </c>
    </row>
    <row r="566" spans="2:65" s="13" customFormat="1" ht="11.25">
      <c r="B566" s="153"/>
      <c r="D566" s="141" t="s">
        <v>155</v>
      </c>
      <c r="E566" s="154" t="s">
        <v>19</v>
      </c>
      <c r="F566" s="155" t="s">
        <v>812</v>
      </c>
      <c r="H566" s="156">
        <v>17.8</v>
      </c>
      <c r="I566" s="157"/>
      <c r="L566" s="153"/>
      <c r="M566" s="158"/>
      <c r="T566" s="159"/>
      <c r="AT566" s="154" t="s">
        <v>155</v>
      </c>
      <c r="AU566" s="154" t="s">
        <v>81</v>
      </c>
      <c r="AV566" s="13" t="s">
        <v>81</v>
      </c>
      <c r="AW566" s="13" t="s">
        <v>32</v>
      </c>
      <c r="AX566" s="13" t="s">
        <v>71</v>
      </c>
      <c r="AY566" s="154" t="s">
        <v>142</v>
      </c>
    </row>
    <row r="567" spans="2:65" s="14" customFormat="1" ht="11.25">
      <c r="B567" s="160"/>
      <c r="D567" s="141" t="s">
        <v>155</v>
      </c>
      <c r="E567" s="161" t="s">
        <v>19</v>
      </c>
      <c r="F567" s="162" t="s">
        <v>190</v>
      </c>
      <c r="H567" s="163">
        <v>40.67</v>
      </c>
      <c r="I567" s="164"/>
      <c r="L567" s="160"/>
      <c r="M567" s="165"/>
      <c r="T567" s="166"/>
      <c r="AT567" s="161" t="s">
        <v>155</v>
      </c>
      <c r="AU567" s="161" t="s">
        <v>81</v>
      </c>
      <c r="AV567" s="14" t="s">
        <v>149</v>
      </c>
      <c r="AW567" s="14" t="s">
        <v>32</v>
      </c>
      <c r="AX567" s="14" t="s">
        <v>79</v>
      </c>
      <c r="AY567" s="161" t="s">
        <v>142</v>
      </c>
    </row>
    <row r="568" spans="2:65" s="1" customFormat="1" ht="21.75" customHeight="1">
      <c r="B568" s="33"/>
      <c r="C568" s="167" t="s">
        <v>557</v>
      </c>
      <c r="D568" s="167" t="s">
        <v>449</v>
      </c>
      <c r="E568" s="168" t="s">
        <v>813</v>
      </c>
      <c r="F568" s="169" t="s">
        <v>814</v>
      </c>
      <c r="G568" s="170" t="s">
        <v>160</v>
      </c>
      <c r="H568" s="171">
        <v>0.51600000000000001</v>
      </c>
      <c r="I568" s="172"/>
      <c r="J568" s="173">
        <f>ROUND(I568*H568,2)</f>
        <v>0</v>
      </c>
      <c r="K568" s="169" t="s">
        <v>148</v>
      </c>
      <c r="L568" s="174"/>
      <c r="M568" s="175" t="s">
        <v>19</v>
      </c>
      <c r="N568" s="176" t="s">
        <v>42</v>
      </c>
      <c r="P568" s="137">
        <f>O568*H568</f>
        <v>0</v>
      </c>
      <c r="Q568" s="137">
        <v>0.55000000000000004</v>
      </c>
      <c r="R568" s="137">
        <f>Q568*H568</f>
        <v>0.28380000000000005</v>
      </c>
      <c r="S568" s="137">
        <v>0</v>
      </c>
      <c r="T568" s="138">
        <f>S568*H568</f>
        <v>0</v>
      </c>
      <c r="AR568" s="139" t="s">
        <v>379</v>
      </c>
      <c r="AT568" s="139" t="s">
        <v>449</v>
      </c>
      <c r="AU568" s="139" t="s">
        <v>81</v>
      </c>
      <c r="AY568" s="18" t="s">
        <v>142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8" t="s">
        <v>79</v>
      </c>
      <c r="BK568" s="140">
        <f>ROUND(I568*H568,2)</f>
        <v>0</v>
      </c>
      <c r="BL568" s="18" t="s">
        <v>267</v>
      </c>
      <c r="BM568" s="139" t="s">
        <v>815</v>
      </c>
    </row>
    <row r="569" spans="2:65" s="1" customFormat="1" ht="11.25">
      <c r="B569" s="33"/>
      <c r="D569" s="141" t="s">
        <v>151</v>
      </c>
      <c r="F569" s="142" t="s">
        <v>814</v>
      </c>
      <c r="I569" s="143"/>
      <c r="L569" s="33"/>
      <c r="M569" s="144"/>
      <c r="T569" s="54"/>
      <c r="AT569" s="18" t="s">
        <v>151</v>
      </c>
      <c r="AU569" s="18" t="s">
        <v>81</v>
      </c>
    </row>
    <row r="570" spans="2:65" s="12" customFormat="1" ht="11.25">
      <c r="B570" s="147"/>
      <c r="D570" s="141" t="s">
        <v>155</v>
      </c>
      <c r="E570" s="148" t="s">
        <v>19</v>
      </c>
      <c r="F570" s="149" t="s">
        <v>809</v>
      </c>
      <c r="H570" s="148" t="s">
        <v>19</v>
      </c>
      <c r="I570" s="150"/>
      <c r="L570" s="147"/>
      <c r="M570" s="151"/>
      <c r="T570" s="152"/>
      <c r="AT570" s="148" t="s">
        <v>155</v>
      </c>
      <c r="AU570" s="148" t="s">
        <v>81</v>
      </c>
      <c r="AV570" s="12" t="s">
        <v>79</v>
      </c>
      <c r="AW570" s="12" t="s">
        <v>32</v>
      </c>
      <c r="AX570" s="12" t="s">
        <v>71</v>
      </c>
      <c r="AY570" s="148" t="s">
        <v>142</v>
      </c>
    </row>
    <row r="571" spans="2:65" s="13" customFormat="1" ht="11.25">
      <c r="B571" s="153"/>
      <c r="D571" s="141" t="s">
        <v>155</v>
      </c>
      <c r="E571" s="154" t="s">
        <v>19</v>
      </c>
      <c r="F571" s="155" t="s">
        <v>816</v>
      </c>
      <c r="H571" s="156">
        <v>7.4999999999999997E-2</v>
      </c>
      <c r="I571" s="157"/>
      <c r="L571" s="153"/>
      <c r="M571" s="158"/>
      <c r="T571" s="159"/>
      <c r="AT571" s="154" t="s">
        <v>155</v>
      </c>
      <c r="AU571" s="154" t="s">
        <v>81</v>
      </c>
      <c r="AV571" s="13" t="s">
        <v>81</v>
      </c>
      <c r="AW571" s="13" t="s">
        <v>32</v>
      </c>
      <c r="AX571" s="13" t="s">
        <v>71</v>
      </c>
      <c r="AY571" s="154" t="s">
        <v>142</v>
      </c>
    </row>
    <row r="572" spans="2:65" s="13" customFormat="1" ht="11.25">
      <c r="B572" s="153"/>
      <c r="D572" s="141" t="s">
        <v>155</v>
      </c>
      <c r="E572" s="154" t="s">
        <v>19</v>
      </c>
      <c r="F572" s="155" t="s">
        <v>817</v>
      </c>
      <c r="H572" s="156">
        <v>0.26300000000000001</v>
      </c>
      <c r="I572" s="157"/>
      <c r="L572" s="153"/>
      <c r="M572" s="158"/>
      <c r="T572" s="159"/>
      <c r="AT572" s="154" t="s">
        <v>155</v>
      </c>
      <c r="AU572" s="154" t="s">
        <v>81</v>
      </c>
      <c r="AV572" s="13" t="s">
        <v>81</v>
      </c>
      <c r="AW572" s="13" t="s">
        <v>32</v>
      </c>
      <c r="AX572" s="13" t="s">
        <v>71</v>
      </c>
      <c r="AY572" s="154" t="s">
        <v>142</v>
      </c>
    </row>
    <row r="573" spans="2:65" s="13" customFormat="1" ht="11.25">
      <c r="B573" s="153"/>
      <c r="D573" s="141" t="s">
        <v>155</v>
      </c>
      <c r="E573" s="154" t="s">
        <v>19</v>
      </c>
      <c r="F573" s="155" t="s">
        <v>818</v>
      </c>
      <c r="H573" s="156">
        <v>0.17799999999999999</v>
      </c>
      <c r="I573" s="157"/>
      <c r="L573" s="153"/>
      <c r="M573" s="158"/>
      <c r="T573" s="159"/>
      <c r="AT573" s="154" t="s">
        <v>155</v>
      </c>
      <c r="AU573" s="154" t="s">
        <v>81</v>
      </c>
      <c r="AV573" s="13" t="s">
        <v>81</v>
      </c>
      <c r="AW573" s="13" t="s">
        <v>32</v>
      </c>
      <c r="AX573" s="13" t="s">
        <v>71</v>
      </c>
      <c r="AY573" s="154" t="s">
        <v>142</v>
      </c>
    </row>
    <row r="574" spans="2:65" s="14" customFormat="1" ht="11.25">
      <c r="B574" s="160"/>
      <c r="D574" s="141" t="s">
        <v>155</v>
      </c>
      <c r="E574" s="161" t="s">
        <v>19</v>
      </c>
      <c r="F574" s="162" t="s">
        <v>190</v>
      </c>
      <c r="H574" s="163">
        <v>0.51600000000000001</v>
      </c>
      <c r="I574" s="164"/>
      <c r="L574" s="160"/>
      <c r="M574" s="165"/>
      <c r="T574" s="166"/>
      <c r="AT574" s="161" t="s">
        <v>155</v>
      </c>
      <c r="AU574" s="161" t="s">
        <v>81</v>
      </c>
      <c r="AV574" s="14" t="s">
        <v>149</v>
      </c>
      <c r="AW574" s="14" t="s">
        <v>32</v>
      </c>
      <c r="AX574" s="14" t="s">
        <v>79</v>
      </c>
      <c r="AY574" s="161" t="s">
        <v>142</v>
      </c>
    </row>
    <row r="575" spans="2:65" s="1" customFormat="1" ht="33" customHeight="1">
      <c r="B575" s="33"/>
      <c r="C575" s="128" t="s">
        <v>819</v>
      </c>
      <c r="D575" s="128" t="s">
        <v>144</v>
      </c>
      <c r="E575" s="129" t="s">
        <v>820</v>
      </c>
      <c r="F575" s="130" t="s">
        <v>821</v>
      </c>
      <c r="G575" s="131" t="s">
        <v>147</v>
      </c>
      <c r="H575" s="132">
        <v>14.715999999999999</v>
      </c>
      <c r="I575" s="133"/>
      <c r="J575" s="134">
        <f>ROUND(I575*H575,2)</f>
        <v>0</v>
      </c>
      <c r="K575" s="130" t="s">
        <v>148</v>
      </c>
      <c r="L575" s="33"/>
      <c r="M575" s="135" t="s">
        <v>19</v>
      </c>
      <c r="N575" s="136" t="s">
        <v>42</v>
      </c>
      <c r="P575" s="137">
        <f>O575*H575</f>
        <v>0</v>
      </c>
      <c r="Q575" s="137">
        <v>0</v>
      </c>
      <c r="R575" s="137">
        <f>Q575*H575</f>
        <v>0</v>
      </c>
      <c r="S575" s="137">
        <v>0</v>
      </c>
      <c r="T575" s="138">
        <f>S575*H575</f>
        <v>0</v>
      </c>
      <c r="AR575" s="139" t="s">
        <v>267</v>
      </c>
      <c r="AT575" s="139" t="s">
        <v>144</v>
      </c>
      <c r="AU575" s="139" t="s">
        <v>81</v>
      </c>
      <c r="AY575" s="18" t="s">
        <v>142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8" t="s">
        <v>79</v>
      </c>
      <c r="BK575" s="140">
        <f>ROUND(I575*H575,2)</f>
        <v>0</v>
      </c>
      <c r="BL575" s="18" t="s">
        <v>267</v>
      </c>
      <c r="BM575" s="139" t="s">
        <v>822</v>
      </c>
    </row>
    <row r="576" spans="2:65" s="1" customFormat="1" ht="19.5">
      <c r="B576" s="33"/>
      <c r="D576" s="141" t="s">
        <v>151</v>
      </c>
      <c r="F576" s="142" t="s">
        <v>823</v>
      </c>
      <c r="I576" s="143"/>
      <c r="L576" s="33"/>
      <c r="M576" s="144"/>
      <c r="T576" s="54"/>
      <c r="AT576" s="18" t="s">
        <v>151</v>
      </c>
      <c r="AU576" s="18" t="s">
        <v>81</v>
      </c>
    </row>
    <row r="577" spans="2:65" s="1" customFormat="1" ht="11.25">
      <c r="B577" s="33"/>
      <c r="D577" s="145" t="s">
        <v>153</v>
      </c>
      <c r="F577" s="146" t="s">
        <v>824</v>
      </c>
      <c r="I577" s="143"/>
      <c r="L577" s="33"/>
      <c r="M577" s="144"/>
      <c r="T577" s="54"/>
      <c r="AT577" s="18" t="s">
        <v>153</v>
      </c>
      <c r="AU577" s="18" t="s">
        <v>81</v>
      </c>
    </row>
    <row r="578" spans="2:65" s="13" customFormat="1" ht="11.25">
      <c r="B578" s="153"/>
      <c r="D578" s="141" t="s">
        <v>155</v>
      </c>
      <c r="E578" s="154" t="s">
        <v>19</v>
      </c>
      <c r="F578" s="155" t="s">
        <v>825</v>
      </c>
      <c r="H578" s="156">
        <v>6.6890000000000001</v>
      </c>
      <c r="I578" s="157"/>
      <c r="L578" s="153"/>
      <c r="M578" s="158"/>
      <c r="T578" s="159"/>
      <c r="AT578" s="154" t="s">
        <v>155</v>
      </c>
      <c r="AU578" s="154" t="s">
        <v>81</v>
      </c>
      <c r="AV578" s="13" t="s">
        <v>81</v>
      </c>
      <c r="AW578" s="13" t="s">
        <v>32</v>
      </c>
      <c r="AX578" s="13" t="s">
        <v>71</v>
      </c>
      <c r="AY578" s="154" t="s">
        <v>142</v>
      </c>
    </row>
    <row r="579" spans="2:65" s="13" customFormat="1" ht="11.25">
      <c r="B579" s="153"/>
      <c r="D579" s="141" t="s">
        <v>155</v>
      </c>
      <c r="E579" s="154" t="s">
        <v>19</v>
      </c>
      <c r="F579" s="155" t="s">
        <v>826</v>
      </c>
      <c r="H579" s="156">
        <v>8.0269999999999992</v>
      </c>
      <c r="I579" s="157"/>
      <c r="L579" s="153"/>
      <c r="M579" s="158"/>
      <c r="T579" s="159"/>
      <c r="AT579" s="154" t="s">
        <v>155</v>
      </c>
      <c r="AU579" s="154" t="s">
        <v>81</v>
      </c>
      <c r="AV579" s="13" t="s">
        <v>81</v>
      </c>
      <c r="AW579" s="13" t="s">
        <v>32</v>
      </c>
      <c r="AX579" s="13" t="s">
        <v>71</v>
      </c>
      <c r="AY579" s="154" t="s">
        <v>142</v>
      </c>
    </row>
    <row r="580" spans="2:65" s="14" customFormat="1" ht="11.25">
      <c r="B580" s="160"/>
      <c r="D580" s="141" t="s">
        <v>155</v>
      </c>
      <c r="E580" s="161" t="s">
        <v>19</v>
      </c>
      <c r="F580" s="162" t="s">
        <v>190</v>
      </c>
      <c r="H580" s="163">
        <v>14.715999999999999</v>
      </c>
      <c r="I580" s="164"/>
      <c r="L580" s="160"/>
      <c r="M580" s="165"/>
      <c r="T580" s="166"/>
      <c r="AT580" s="161" t="s">
        <v>155</v>
      </c>
      <c r="AU580" s="161" t="s">
        <v>81</v>
      </c>
      <c r="AV580" s="14" t="s">
        <v>149</v>
      </c>
      <c r="AW580" s="14" t="s">
        <v>32</v>
      </c>
      <c r="AX580" s="14" t="s">
        <v>79</v>
      </c>
      <c r="AY580" s="161" t="s">
        <v>142</v>
      </c>
    </row>
    <row r="581" spans="2:65" s="1" customFormat="1" ht="16.5" customHeight="1">
      <c r="B581" s="33"/>
      <c r="C581" s="167" t="s">
        <v>827</v>
      </c>
      <c r="D581" s="167" t="s">
        <v>449</v>
      </c>
      <c r="E581" s="168" t="s">
        <v>828</v>
      </c>
      <c r="F581" s="169" t="s">
        <v>829</v>
      </c>
      <c r="G581" s="170" t="s">
        <v>160</v>
      </c>
      <c r="H581" s="171">
        <v>0.38600000000000001</v>
      </c>
      <c r="I581" s="172"/>
      <c r="J581" s="173">
        <f>ROUND(I581*H581,2)</f>
        <v>0</v>
      </c>
      <c r="K581" s="169" t="s">
        <v>148</v>
      </c>
      <c r="L581" s="174"/>
      <c r="M581" s="175" t="s">
        <v>19</v>
      </c>
      <c r="N581" s="176" t="s">
        <v>42</v>
      </c>
      <c r="P581" s="137">
        <f>O581*H581</f>
        <v>0</v>
      </c>
      <c r="Q581" s="137">
        <v>0.55000000000000004</v>
      </c>
      <c r="R581" s="137">
        <f>Q581*H581</f>
        <v>0.21230000000000002</v>
      </c>
      <c r="S581" s="137">
        <v>0</v>
      </c>
      <c r="T581" s="138">
        <f>S581*H581</f>
        <v>0</v>
      </c>
      <c r="AR581" s="139" t="s">
        <v>379</v>
      </c>
      <c r="AT581" s="139" t="s">
        <v>449</v>
      </c>
      <c r="AU581" s="139" t="s">
        <v>81</v>
      </c>
      <c r="AY581" s="18" t="s">
        <v>142</v>
      </c>
      <c r="BE581" s="140">
        <f>IF(N581="základní",J581,0)</f>
        <v>0</v>
      </c>
      <c r="BF581" s="140">
        <f>IF(N581="snížená",J581,0)</f>
        <v>0</v>
      </c>
      <c r="BG581" s="140">
        <f>IF(N581="zákl. přenesená",J581,0)</f>
        <v>0</v>
      </c>
      <c r="BH581" s="140">
        <f>IF(N581="sníž. přenesená",J581,0)</f>
        <v>0</v>
      </c>
      <c r="BI581" s="140">
        <f>IF(N581="nulová",J581,0)</f>
        <v>0</v>
      </c>
      <c r="BJ581" s="18" t="s">
        <v>79</v>
      </c>
      <c r="BK581" s="140">
        <f>ROUND(I581*H581,2)</f>
        <v>0</v>
      </c>
      <c r="BL581" s="18" t="s">
        <v>267</v>
      </c>
      <c r="BM581" s="139" t="s">
        <v>830</v>
      </c>
    </row>
    <row r="582" spans="2:65" s="1" customFormat="1" ht="11.25">
      <c r="B582" s="33"/>
      <c r="D582" s="141" t="s">
        <v>151</v>
      </c>
      <c r="F582" s="142" t="s">
        <v>829</v>
      </c>
      <c r="I582" s="143"/>
      <c r="L582" s="33"/>
      <c r="M582" s="144"/>
      <c r="T582" s="54"/>
      <c r="AT582" s="18" t="s">
        <v>151</v>
      </c>
      <c r="AU582" s="18" t="s">
        <v>81</v>
      </c>
    </row>
    <row r="583" spans="2:65" s="13" customFormat="1" ht="11.25">
      <c r="B583" s="153"/>
      <c r="D583" s="141" t="s">
        <v>155</v>
      </c>
      <c r="E583" s="154" t="s">
        <v>19</v>
      </c>
      <c r="F583" s="155" t="s">
        <v>831</v>
      </c>
      <c r="H583" s="156">
        <v>0.16700000000000001</v>
      </c>
      <c r="I583" s="157"/>
      <c r="L583" s="153"/>
      <c r="M583" s="158"/>
      <c r="T583" s="159"/>
      <c r="AT583" s="154" t="s">
        <v>155</v>
      </c>
      <c r="AU583" s="154" t="s">
        <v>81</v>
      </c>
      <c r="AV583" s="13" t="s">
        <v>81</v>
      </c>
      <c r="AW583" s="13" t="s">
        <v>32</v>
      </c>
      <c r="AX583" s="13" t="s">
        <v>71</v>
      </c>
      <c r="AY583" s="154" t="s">
        <v>142</v>
      </c>
    </row>
    <row r="584" spans="2:65" s="13" customFormat="1" ht="11.25">
      <c r="B584" s="153"/>
      <c r="D584" s="141" t="s">
        <v>155</v>
      </c>
      <c r="E584" s="154" t="s">
        <v>19</v>
      </c>
      <c r="F584" s="155" t="s">
        <v>832</v>
      </c>
      <c r="H584" s="156">
        <v>0.20100000000000001</v>
      </c>
      <c r="I584" s="157"/>
      <c r="L584" s="153"/>
      <c r="M584" s="158"/>
      <c r="T584" s="159"/>
      <c r="AT584" s="154" t="s">
        <v>155</v>
      </c>
      <c r="AU584" s="154" t="s">
        <v>81</v>
      </c>
      <c r="AV584" s="13" t="s">
        <v>81</v>
      </c>
      <c r="AW584" s="13" t="s">
        <v>32</v>
      </c>
      <c r="AX584" s="13" t="s">
        <v>71</v>
      </c>
      <c r="AY584" s="154" t="s">
        <v>142</v>
      </c>
    </row>
    <row r="585" spans="2:65" s="14" customFormat="1" ht="11.25">
      <c r="B585" s="160"/>
      <c r="D585" s="141" t="s">
        <v>155</v>
      </c>
      <c r="E585" s="161" t="s">
        <v>19</v>
      </c>
      <c r="F585" s="162" t="s">
        <v>190</v>
      </c>
      <c r="H585" s="163">
        <v>0.36799999999999999</v>
      </c>
      <c r="I585" s="164"/>
      <c r="L585" s="160"/>
      <c r="M585" s="165"/>
      <c r="T585" s="166"/>
      <c r="AT585" s="161" t="s">
        <v>155</v>
      </c>
      <c r="AU585" s="161" t="s">
        <v>81</v>
      </c>
      <c r="AV585" s="14" t="s">
        <v>149</v>
      </c>
      <c r="AW585" s="14" t="s">
        <v>32</v>
      </c>
      <c r="AX585" s="14" t="s">
        <v>79</v>
      </c>
      <c r="AY585" s="161" t="s">
        <v>142</v>
      </c>
    </row>
    <row r="586" spans="2:65" s="13" customFormat="1" ht="11.25">
      <c r="B586" s="153"/>
      <c r="D586" s="141" t="s">
        <v>155</v>
      </c>
      <c r="F586" s="155" t="s">
        <v>833</v>
      </c>
      <c r="H586" s="156">
        <v>0.38600000000000001</v>
      </c>
      <c r="I586" s="157"/>
      <c r="L586" s="153"/>
      <c r="M586" s="158"/>
      <c r="T586" s="159"/>
      <c r="AT586" s="154" t="s">
        <v>155</v>
      </c>
      <c r="AU586" s="154" t="s">
        <v>81</v>
      </c>
      <c r="AV586" s="13" t="s">
        <v>81</v>
      </c>
      <c r="AW586" s="13" t="s">
        <v>4</v>
      </c>
      <c r="AX586" s="13" t="s">
        <v>79</v>
      </c>
      <c r="AY586" s="154" t="s">
        <v>142</v>
      </c>
    </row>
    <row r="587" spans="2:65" s="1" customFormat="1" ht="24.2" customHeight="1">
      <c r="B587" s="33"/>
      <c r="C587" s="128" t="s">
        <v>834</v>
      </c>
      <c r="D587" s="128" t="s">
        <v>144</v>
      </c>
      <c r="E587" s="129" t="s">
        <v>835</v>
      </c>
      <c r="F587" s="130" t="s">
        <v>836</v>
      </c>
      <c r="G587" s="131" t="s">
        <v>147</v>
      </c>
      <c r="H587" s="132">
        <v>8.3859999999999992</v>
      </c>
      <c r="I587" s="133"/>
      <c r="J587" s="134">
        <f>ROUND(I587*H587,2)</f>
        <v>0</v>
      </c>
      <c r="K587" s="130" t="s">
        <v>148</v>
      </c>
      <c r="L587" s="33"/>
      <c r="M587" s="135" t="s">
        <v>19</v>
      </c>
      <c r="N587" s="136" t="s">
        <v>42</v>
      </c>
      <c r="P587" s="137">
        <f>O587*H587</f>
        <v>0</v>
      </c>
      <c r="Q587" s="137">
        <v>0</v>
      </c>
      <c r="R587" s="137">
        <f>Q587*H587</f>
        <v>0</v>
      </c>
      <c r="S587" s="137">
        <v>0</v>
      </c>
      <c r="T587" s="138">
        <f>S587*H587</f>
        <v>0</v>
      </c>
      <c r="AR587" s="139" t="s">
        <v>267</v>
      </c>
      <c r="AT587" s="139" t="s">
        <v>144</v>
      </c>
      <c r="AU587" s="139" t="s">
        <v>81</v>
      </c>
      <c r="AY587" s="18" t="s">
        <v>142</v>
      </c>
      <c r="BE587" s="140">
        <f>IF(N587="základní",J587,0)</f>
        <v>0</v>
      </c>
      <c r="BF587" s="140">
        <f>IF(N587="snížená",J587,0)</f>
        <v>0</v>
      </c>
      <c r="BG587" s="140">
        <f>IF(N587="zákl. přenesená",J587,0)</f>
        <v>0</v>
      </c>
      <c r="BH587" s="140">
        <f>IF(N587="sníž. přenesená",J587,0)</f>
        <v>0</v>
      </c>
      <c r="BI587" s="140">
        <f>IF(N587="nulová",J587,0)</f>
        <v>0</v>
      </c>
      <c r="BJ587" s="18" t="s">
        <v>79</v>
      </c>
      <c r="BK587" s="140">
        <f>ROUND(I587*H587,2)</f>
        <v>0</v>
      </c>
      <c r="BL587" s="18" t="s">
        <v>267</v>
      </c>
      <c r="BM587" s="139" t="s">
        <v>837</v>
      </c>
    </row>
    <row r="588" spans="2:65" s="1" customFormat="1" ht="19.5">
      <c r="B588" s="33"/>
      <c r="D588" s="141" t="s">
        <v>151</v>
      </c>
      <c r="F588" s="142" t="s">
        <v>838</v>
      </c>
      <c r="I588" s="143"/>
      <c r="L588" s="33"/>
      <c r="M588" s="144"/>
      <c r="T588" s="54"/>
      <c r="AT588" s="18" t="s">
        <v>151</v>
      </c>
      <c r="AU588" s="18" t="s">
        <v>81</v>
      </c>
    </row>
    <row r="589" spans="2:65" s="1" customFormat="1" ht="11.25">
      <c r="B589" s="33"/>
      <c r="D589" s="145" t="s">
        <v>153</v>
      </c>
      <c r="F589" s="146" t="s">
        <v>839</v>
      </c>
      <c r="I589" s="143"/>
      <c r="L589" s="33"/>
      <c r="M589" s="144"/>
      <c r="T589" s="54"/>
      <c r="AT589" s="18" t="s">
        <v>153</v>
      </c>
      <c r="AU589" s="18" t="s">
        <v>81</v>
      </c>
    </row>
    <row r="590" spans="2:65" s="13" customFormat="1" ht="11.25">
      <c r="B590" s="153"/>
      <c r="D590" s="141" t="s">
        <v>155</v>
      </c>
      <c r="E590" s="154" t="s">
        <v>19</v>
      </c>
      <c r="F590" s="155" t="s">
        <v>840</v>
      </c>
      <c r="H590" s="156">
        <v>8.3859999999999992</v>
      </c>
      <c r="I590" s="157"/>
      <c r="L590" s="153"/>
      <c r="M590" s="158"/>
      <c r="T590" s="159"/>
      <c r="AT590" s="154" t="s">
        <v>155</v>
      </c>
      <c r="AU590" s="154" t="s">
        <v>81</v>
      </c>
      <c r="AV590" s="13" t="s">
        <v>81</v>
      </c>
      <c r="AW590" s="13" t="s">
        <v>32</v>
      </c>
      <c r="AX590" s="13" t="s">
        <v>79</v>
      </c>
      <c r="AY590" s="154" t="s">
        <v>142</v>
      </c>
    </row>
    <row r="591" spans="2:65" s="1" customFormat="1" ht="24.2" customHeight="1">
      <c r="B591" s="33"/>
      <c r="C591" s="128" t="s">
        <v>571</v>
      </c>
      <c r="D591" s="128" t="s">
        <v>144</v>
      </c>
      <c r="E591" s="129" t="s">
        <v>841</v>
      </c>
      <c r="F591" s="130" t="s">
        <v>842</v>
      </c>
      <c r="G591" s="131" t="s">
        <v>147</v>
      </c>
      <c r="H591" s="132">
        <v>8.3859999999999992</v>
      </c>
      <c r="I591" s="133"/>
      <c r="J591" s="134">
        <f>ROUND(I591*H591,2)</f>
        <v>0</v>
      </c>
      <c r="K591" s="130" t="s">
        <v>19</v>
      </c>
      <c r="L591" s="33"/>
      <c r="M591" s="135" t="s">
        <v>19</v>
      </c>
      <c r="N591" s="136" t="s">
        <v>42</v>
      </c>
      <c r="P591" s="137">
        <f>O591*H591</f>
        <v>0</v>
      </c>
      <c r="Q591" s="137">
        <v>0</v>
      </c>
      <c r="R591" s="137">
        <f>Q591*H591</f>
        <v>0</v>
      </c>
      <c r="S591" s="137">
        <v>0</v>
      </c>
      <c r="T591" s="138">
        <f>S591*H591</f>
        <v>0</v>
      </c>
      <c r="AR591" s="139" t="s">
        <v>267</v>
      </c>
      <c r="AT591" s="139" t="s">
        <v>144</v>
      </c>
      <c r="AU591" s="139" t="s">
        <v>81</v>
      </c>
      <c r="AY591" s="18" t="s">
        <v>142</v>
      </c>
      <c r="BE591" s="140">
        <f>IF(N591="základní",J591,0)</f>
        <v>0</v>
      </c>
      <c r="BF591" s="140">
        <f>IF(N591="snížená",J591,0)</f>
        <v>0</v>
      </c>
      <c r="BG591" s="140">
        <f>IF(N591="zákl. přenesená",J591,0)</f>
        <v>0</v>
      </c>
      <c r="BH591" s="140">
        <f>IF(N591="sníž. přenesená",J591,0)</f>
        <v>0</v>
      </c>
      <c r="BI591" s="140">
        <f>IF(N591="nulová",J591,0)</f>
        <v>0</v>
      </c>
      <c r="BJ591" s="18" t="s">
        <v>79</v>
      </c>
      <c r="BK591" s="140">
        <f>ROUND(I591*H591,2)</f>
        <v>0</v>
      </c>
      <c r="BL591" s="18" t="s">
        <v>267</v>
      </c>
      <c r="BM591" s="139" t="s">
        <v>843</v>
      </c>
    </row>
    <row r="592" spans="2:65" s="1" customFormat="1" ht="19.5">
      <c r="B592" s="33"/>
      <c r="D592" s="141" t="s">
        <v>151</v>
      </c>
      <c r="F592" s="142" t="s">
        <v>842</v>
      </c>
      <c r="I592" s="143"/>
      <c r="L592" s="33"/>
      <c r="M592" s="144"/>
      <c r="T592" s="54"/>
      <c r="AT592" s="18" t="s">
        <v>151</v>
      </c>
      <c r="AU592" s="18" t="s">
        <v>81</v>
      </c>
    </row>
    <row r="593" spans="2:65" s="13" customFormat="1" ht="11.25">
      <c r="B593" s="153"/>
      <c r="D593" s="141" t="s">
        <v>155</v>
      </c>
      <c r="E593" s="154" t="s">
        <v>19</v>
      </c>
      <c r="F593" s="155" t="s">
        <v>840</v>
      </c>
      <c r="H593" s="156">
        <v>8.3859999999999992</v>
      </c>
      <c r="I593" s="157"/>
      <c r="L593" s="153"/>
      <c r="M593" s="158"/>
      <c r="T593" s="159"/>
      <c r="AT593" s="154" t="s">
        <v>155</v>
      </c>
      <c r="AU593" s="154" t="s">
        <v>81</v>
      </c>
      <c r="AV593" s="13" t="s">
        <v>81</v>
      </c>
      <c r="AW593" s="13" t="s">
        <v>32</v>
      </c>
      <c r="AX593" s="13" t="s">
        <v>79</v>
      </c>
      <c r="AY593" s="154" t="s">
        <v>142</v>
      </c>
    </row>
    <row r="594" spans="2:65" s="1" customFormat="1" ht="16.5" customHeight="1">
      <c r="B594" s="33"/>
      <c r="C594" s="167" t="s">
        <v>844</v>
      </c>
      <c r="D594" s="167" t="s">
        <v>449</v>
      </c>
      <c r="E594" s="168" t="s">
        <v>845</v>
      </c>
      <c r="F594" s="169" t="s">
        <v>846</v>
      </c>
      <c r="G594" s="170" t="s">
        <v>160</v>
      </c>
      <c r="H594" s="171">
        <v>0.34699999999999998</v>
      </c>
      <c r="I594" s="172"/>
      <c r="J594" s="173">
        <f>ROUND(I594*H594,2)</f>
        <v>0</v>
      </c>
      <c r="K594" s="169" t="s">
        <v>148</v>
      </c>
      <c r="L594" s="174"/>
      <c r="M594" s="175" t="s">
        <v>19</v>
      </c>
      <c r="N594" s="176" t="s">
        <v>42</v>
      </c>
      <c r="P594" s="137">
        <f>O594*H594</f>
        <v>0</v>
      </c>
      <c r="Q594" s="137">
        <v>0.55000000000000004</v>
      </c>
      <c r="R594" s="137">
        <f>Q594*H594</f>
        <v>0.19084999999999999</v>
      </c>
      <c r="S594" s="137">
        <v>0</v>
      </c>
      <c r="T594" s="138">
        <f>S594*H594</f>
        <v>0</v>
      </c>
      <c r="AR594" s="139" t="s">
        <v>379</v>
      </c>
      <c r="AT594" s="139" t="s">
        <v>449</v>
      </c>
      <c r="AU594" s="139" t="s">
        <v>81</v>
      </c>
      <c r="AY594" s="18" t="s">
        <v>142</v>
      </c>
      <c r="BE594" s="140">
        <f>IF(N594="základní",J594,0)</f>
        <v>0</v>
      </c>
      <c r="BF594" s="140">
        <f>IF(N594="snížená",J594,0)</f>
        <v>0</v>
      </c>
      <c r="BG594" s="140">
        <f>IF(N594="zákl. přenesená",J594,0)</f>
        <v>0</v>
      </c>
      <c r="BH594" s="140">
        <f>IF(N594="sníž. přenesená",J594,0)</f>
        <v>0</v>
      </c>
      <c r="BI594" s="140">
        <f>IF(N594="nulová",J594,0)</f>
        <v>0</v>
      </c>
      <c r="BJ594" s="18" t="s">
        <v>79</v>
      </c>
      <c r="BK594" s="140">
        <f>ROUND(I594*H594,2)</f>
        <v>0</v>
      </c>
      <c r="BL594" s="18" t="s">
        <v>267</v>
      </c>
      <c r="BM594" s="139" t="s">
        <v>847</v>
      </c>
    </row>
    <row r="595" spans="2:65" s="1" customFormat="1" ht="11.25">
      <c r="B595" s="33"/>
      <c r="D595" s="141" t="s">
        <v>151</v>
      </c>
      <c r="F595" s="142" t="s">
        <v>846</v>
      </c>
      <c r="I595" s="143"/>
      <c r="L595" s="33"/>
      <c r="M595" s="144"/>
      <c r="T595" s="54"/>
      <c r="AT595" s="18" t="s">
        <v>151</v>
      </c>
      <c r="AU595" s="18" t="s">
        <v>81</v>
      </c>
    </row>
    <row r="596" spans="2:65" s="13" customFormat="1" ht="11.25">
      <c r="B596" s="153"/>
      <c r="D596" s="141" t="s">
        <v>155</v>
      </c>
      <c r="E596" s="154" t="s">
        <v>19</v>
      </c>
      <c r="F596" s="155" t="s">
        <v>848</v>
      </c>
      <c r="H596" s="156">
        <v>0.33</v>
      </c>
      <c r="I596" s="157"/>
      <c r="L596" s="153"/>
      <c r="M596" s="158"/>
      <c r="T596" s="159"/>
      <c r="AT596" s="154" t="s">
        <v>155</v>
      </c>
      <c r="AU596" s="154" t="s">
        <v>81</v>
      </c>
      <c r="AV596" s="13" t="s">
        <v>81</v>
      </c>
      <c r="AW596" s="13" t="s">
        <v>32</v>
      </c>
      <c r="AX596" s="13" t="s">
        <v>79</v>
      </c>
      <c r="AY596" s="154" t="s">
        <v>142</v>
      </c>
    </row>
    <row r="597" spans="2:65" s="13" customFormat="1" ht="11.25">
      <c r="B597" s="153"/>
      <c r="D597" s="141" t="s">
        <v>155</v>
      </c>
      <c r="F597" s="155" t="s">
        <v>849</v>
      </c>
      <c r="H597" s="156">
        <v>0.34699999999999998</v>
      </c>
      <c r="I597" s="157"/>
      <c r="L597" s="153"/>
      <c r="M597" s="158"/>
      <c r="T597" s="159"/>
      <c r="AT597" s="154" t="s">
        <v>155</v>
      </c>
      <c r="AU597" s="154" t="s">
        <v>81</v>
      </c>
      <c r="AV597" s="13" t="s">
        <v>81</v>
      </c>
      <c r="AW597" s="13" t="s">
        <v>4</v>
      </c>
      <c r="AX597" s="13" t="s">
        <v>79</v>
      </c>
      <c r="AY597" s="154" t="s">
        <v>142</v>
      </c>
    </row>
    <row r="598" spans="2:65" s="1" customFormat="1" ht="37.9" customHeight="1">
      <c r="B598" s="33"/>
      <c r="C598" s="128" t="s">
        <v>850</v>
      </c>
      <c r="D598" s="128" t="s">
        <v>144</v>
      </c>
      <c r="E598" s="129" t="s">
        <v>851</v>
      </c>
      <c r="F598" s="130" t="s">
        <v>852</v>
      </c>
      <c r="G598" s="131" t="s">
        <v>239</v>
      </c>
      <c r="H598" s="132">
        <v>9.1999999999999993</v>
      </c>
      <c r="I598" s="133"/>
      <c r="J598" s="134">
        <f>ROUND(I598*H598,2)</f>
        <v>0</v>
      </c>
      <c r="K598" s="130" t="s">
        <v>148</v>
      </c>
      <c r="L598" s="33"/>
      <c r="M598" s="135" t="s">
        <v>19</v>
      </c>
      <c r="N598" s="136" t="s">
        <v>42</v>
      </c>
      <c r="P598" s="137">
        <f>O598*H598</f>
        <v>0</v>
      </c>
      <c r="Q598" s="137">
        <v>0</v>
      </c>
      <c r="R598" s="137">
        <f>Q598*H598</f>
        <v>0</v>
      </c>
      <c r="S598" s="137">
        <v>2.7000000000000001E-3</v>
      </c>
      <c r="T598" s="138">
        <f>S598*H598</f>
        <v>2.4840000000000001E-2</v>
      </c>
      <c r="AR598" s="139" t="s">
        <v>267</v>
      </c>
      <c r="AT598" s="139" t="s">
        <v>144</v>
      </c>
      <c r="AU598" s="139" t="s">
        <v>81</v>
      </c>
      <c r="AY598" s="18" t="s">
        <v>142</v>
      </c>
      <c r="BE598" s="140">
        <f>IF(N598="základní",J598,0)</f>
        <v>0</v>
      </c>
      <c r="BF598" s="140">
        <f>IF(N598="snížená",J598,0)</f>
        <v>0</v>
      </c>
      <c r="BG598" s="140">
        <f>IF(N598="zákl. přenesená",J598,0)</f>
        <v>0</v>
      </c>
      <c r="BH598" s="140">
        <f>IF(N598="sníž. přenesená",J598,0)</f>
        <v>0</v>
      </c>
      <c r="BI598" s="140">
        <f>IF(N598="nulová",J598,0)</f>
        <v>0</v>
      </c>
      <c r="BJ598" s="18" t="s">
        <v>79</v>
      </c>
      <c r="BK598" s="140">
        <f>ROUND(I598*H598,2)</f>
        <v>0</v>
      </c>
      <c r="BL598" s="18" t="s">
        <v>267</v>
      </c>
      <c r="BM598" s="139" t="s">
        <v>853</v>
      </c>
    </row>
    <row r="599" spans="2:65" s="1" customFormat="1" ht="39">
      <c r="B599" s="33"/>
      <c r="D599" s="141" t="s">
        <v>151</v>
      </c>
      <c r="F599" s="142" t="s">
        <v>854</v>
      </c>
      <c r="I599" s="143"/>
      <c r="L599" s="33"/>
      <c r="M599" s="144"/>
      <c r="T599" s="54"/>
      <c r="AT599" s="18" t="s">
        <v>151</v>
      </c>
      <c r="AU599" s="18" t="s">
        <v>81</v>
      </c>
    </row>
    <row r="600" spans="2:65" s="1" customFormat="1" ht="11.25">
      <c r="B600" s="33"/>
      <c r="D600" s="145" t="s">
        <v>153</v>
      </c>
      <c r="F600" s="146" t="s">
        <v>855</v>
      </c>
      <c r="I600" s="143"/>
      <c r="L600" s="33"/>
      <c r="M600" s="144"/>
      <c r="T600" s="54"/>
      <c r="AT600" s="18" t="s">
        <v>153</v>
      </c>
      <c r="AU600" s="18" t="s">
        <v>81</v>
      </c>
    </row>
    <row r="601" spans="2:65" s="13" customFormat="1" ht="11.25">
      <c r="B601" s="153"/>
      <c r="D601" s="141" t="s">
        <v>155</v>
      </c>
      <c r="E601" s="154" t="s">
        <v>19</v>
      </c>
      <c r="F601" s="155" t="s">
        <v>856</v>
      </c>
      <c r="H601" s="156">
        <v>9.1999999999999993</v>
      </c>
      <c r="I601" s="157"/>
      <c r="L601" s="153"/>
      <c r="M601" s="158"/>
      <c r="T601" s="159"/>
      <c r="AT601" s="154" t="s">
        <v>155</v>
      </c>
      <c r="AU601" s="154" t="s">
        <v>81</v>
      </c>
      <c r="AV601" s="13" t="s">
        <v>81</v>
      </c>
      <c r="AW601" s="13" t="s">
        <v>32</v>
      </c>
      <c r="AX601" s="13" t="s">
        <v>79</v>
      </c>
      <c r="AY601" s="154" t="s">
        <v>142</v>
      </c>
    </row>
    <row r="602" spans="2:65" s="1" customFormat="1" ht="24.2" customHeight="1">
      <c r="B602" s="33"/>
      <c r="C602" s="128" t="s">
        <v>857</v>
      </c>
      <c r="D602" s="128" t="s">
        <v>144</v>
      </c>
      <c r="E602" s="129" t="s">
        <v>858</v>
      </c>
      <c r="F602" s="130" t="s">
        <v>859</v>
      </c>
      <c r="G602" s="131" t="s">
        <v>160</v>
      </c>
      <c r="H602" s="132">
        <v>1.214</v>
      </c>
      <c r="I602" s="133"/>
      <c r="J602" s="134">
        <f>ROUND(I602*H602,2)</f>
        <v>0</v>
      </c>
      <c r="K602" s="130" t="s">
        <v>148</v>
      </c>
      <c r="L602" s="33"/>
      <c r="M602" s="135" t="s">
        <v>19</v>
      </c>
      <c r="N602" s="136" t="s">
        <v>42</v>
      </c>
      <c r="P602" s="137">
        <f>O602*H602</f>
        <v>0</v>
      </c>
      <c r="Q602" s="137">
        <v>2.2839999999999999E-2</v>
      </c>
      <c r="R602" s="137">
        <f>Q602*H602</f>
        <v>2.7727759999999997E-2</v>
      </c>
      <c r="S602" s="137">
        <v>0</v>
      </c>
      <c r="T602" s="138">
        <f>S602*H602</f>
        <v>0</v>
      </c>
      <c r="AR602" s="139" t="s">
        <v>267</v>
      </c>
      <c r="AT602" s="139" t="s">
        <v>144</v>
      </c>
      <c r="AU602" s="139" t="s">
        <v>81</v>
      </c>
      <c r="AY602" s="18" t="s">
        <v>142</v>
      </c>
      <c r="BE602" s="140">
        <f>IF(N602="základní",J602,0)</f>
        <v>0</v>
      </c>
      <c r="BF602" s="140">
        <f>IF(N602="snížená",J602,0)</f>
        <v>0</v>
      </c>
      <c r="BG602" s="140">
        <f>IF(N602="zákl. přenesená",J602,0)</f>
        <v>0</v>
      </c>
      <c r="BH602" s="140">
        <f>IF(N602="sníž. přenesená",J602,0)</f>
        <v>0</v>
      </c>
      <c r="BI602" s="140">
        <f>IF(N602="nulová",J602,0)</f>
        <v>0</v>
      </c>
      <c r="BJ602" s="18" t="s">
        <v>79</v>
      </c>
      <c r="BK602" s="140">
        <f>ROUND(I602*H602,2)</f>
        <v>0</v>
      </c>
      <c r="BL602" s="18" t="s">
        <v>267</v>
      </c>
      <c r="BM602" s="139" t="s">
        <v>860</v>
      </c>
    </row>
    <row r="603" spans="2:65" s="1" customFormat="1" ht="19.5">
      <c r="B603" s="33"/>
      <c r="D603" s="141" t="s">
        <v>151</v>
      </c>
      <c r="F603" s="142" t="s">
        <v>861</v>
      </c>
      <c r="I603" s="143"/>
      <c r="L603" s="33"/>
      <c r="M603" s="144"/>
      <c r="T603" s="54"/>
      <c r="AT603" s="18" t="s">
        <v>151</v>
      </c>
      <c r="AU603" s="18" t="s">
        <v>81</v>
      </c>
    </row>
    <row r="604" spans="2:65" s="1" customFormat="1" ht="11.25">
      <c r="B604" s="33"/>
      <c r="D604" s="145" t="s">
        <v>153</v>
      </c>
      <c r="F604" s="146" t="s">
        <v>862</v>
      </c>
      <c r="I604" s="143"/>
      <c r="L604" s="33"/>
      <c r="M604" s="144"/>
      <c r="T604" s="54"/>
      <c r="AT604" s="18" t="s">
        <v>153</v>
      </c>
      <c r="AU604" s="18" t="s">
        <v>81</v>
      </c>
    </row>
    <row r="605" spans="2:65" s="1" customFormat="1" ht="33" customHeight="1">
      <c r="B605" s="33"/>
      <c r="C605" s="128" t="s">
        <v>863</v>
      </c>
      <c r="D605" s="128" t="s">
        <v>144</v>
      </c>
      <c r="E605" s="129" t="s">
        <v>864</v>
      </c>
      <c r="F605" s="130" t="s">
        <v>865</v>
      </c>
      <c r="G605" s="131" t="s">
        <v>160</v>
      </c>
      <c r="H605" s="132">
        <v>1.214</v>
      </c>
      <c r="I605" s="133"/>
      <c r="J605" s="134">
        <f>ROUND(I605*H605,2)</f>
        <v>0</v>
      </c>
      <c r="K605" s="130" t="s">
        <v>148</v>
      </c>
      <c r="L605" s="33"/>
      <c r="M605" s="135" t="s">
        <v>19</v>
      </c>
      <c r="N605" s="136" t="s">
        <v>42</v>
      </c>
      <c r="P605" s="137">
        <f>O605*H605</f>
        <v>0</v>
      </c>
      <c r="Q605" s="137">
        <v>1.89E-3</v>
      </c>
      <c r="R605" s="137">
        <f>Q605*H605</f>
        <v>2.2944599999999999E-3</v>
      </c>
      <c r="S605" s="137">
        <v>0</v>
      </c>
      <c r="T605" s="138">
        <f>S605*H605</f>
        <v>0</v>
      </c>
      <c r="AR605" s="139" t="s">
        <v>267</v>
      </c>
      <c r="AT605" s="139" t="s">
        <v>144</v>
      </c>
      <c r="AU605" s="139" t="s">
        <v>81</v>
      </c>
      <c r="AY605" s="18" t="s">
        <v>142</v>
      </c>
      <c r="BE605" s="140">
        <f>IF(N605="základní",J605,0)</f>
        <v>0</v>
      </c>
      <c r="BF605" s="140">
        <f>IF(N605="snížená",J605,0)</f>
        <v>0</v>
      </c>
      <c r="BG605" s="140">
        <f>IF(N605="zákl. přenesená",J605,0)</f>
        <v>0</v>
      </c>
      <c r="BH605" s="140">
        <f>IF(N605="sníž. přenesená",J605,0)</f>
        <v>0</v>
      </c>
      <c r="BI605" s="140">
        <f>IF(N605="nulová",J605,0)</f>
        <v>0</v>
      </c>
      <c r="BJ605" s="18" t="s">
        <v>79</v>
      </c>
      <c r="BK605" s="140">
        <f>ROUND(I605*H605,2)</f>
        <v>0</v>
      </c>
      <c r="BL605" s="18" t="s">
        <v>267</v>
      </c>
      <c r="BM605" s="139" t="s">
        <v>866</v>
      </c>
    </row>
    <row r="606" spans="2:65" s="1" customFormat="1" ht="19.5">
      <c r="B606" s="33"/>
      <c r="D606" s="141" t="s">
        <v>151</v>
      </c>
      <c r="F606" s="142" t="s">
        <v>867</v>
      </c>
      <c r="I606" s="143"/>
      <c r="L606" s="33"/>
      <c r="M606" s="144"/>
      <c r="T606" s="54"/>
      <c r="AT606" s="18" t="s">
        <v>151</v>
      </c>
      <c r="AU606" s="18" t="s">
        <v>81</v>
      </c>
    </row>
    <row r="607" spans="2:65" s="1" customFormat="1" ht="11.25">
      <c r="B607" s="33"/>
      <c r="D607" s="145" t="s">
        <v>153</v>
      </c>
      <c r="F607" s="146" t="s">
        <v>868</v>
      </c>
      <c r="I607" s="143"/>
      <c r="L607" s="33"/>
      <c r="M607" s="144"/>
      <c r="T607" s="54"/>
      <c r="AT607" s="18" t="s">
        <v>153</v>
      </c>
      <c r="AU607" s="18" t="s">
        <v>81</v>
      </c>
    </row>
    <row r="608" spans="2:65" s="13" customFormat="1" ht="11.25">
      <c r="B608" s="153"/>
      <c r="D608" s="141" t="s">
        <v>155</v>
      </c>
      <c r="E608" s="154" t="s">
        <v>19</v>
      </c>
      <c r="F608" s="155" t="s">
        <v>816</v>
      </c>
      <c r="H608" s="156">
        <v>7.4999999999999997E-2</v>
      </c>
      <c r="I608" s="157"/>
      <c r="L608" s="153"/>
      <c r="M608" s="158"/>
      <c r="T608" s="159"/>
      <c r="AT608" s="154" t="s">
        <v>155</v>
      </c>
      <c r="AU608" s="154" t="s">
        <v>81</v>
      </c>
      <c r="AV608" s="13" t="s">
        <v>81</v>
      </c>
      <c r="AW608" s="13" t="s">
        <v>32</v>
      </c>
      <c r="AX608" s="13" t="s">
        <v>71</v>
      </c>
      <c r="AY608" s="154" t="s">
        <v>142</v>
      </c>
    </row>
    <row r="609" spans="2:65" s="13" customFormat="1" ht="11.25">
      <c r="B609" s="153"/>
      <c r="D609" s="141" t="s">
        <v>155</v>
      </c>
      <c r="E609" s="154" t="s">
        <v>19</v>
      </c>
      <c r="F609" s="155" t="s">
        <v>817</v>
      </c>
      <c r="H609" s="156">
        <v>0.26300000000000001</v>
      </c>
      <c r="I609" s="157"/>
      <c r="L609" s="153"/>
      <c r="M609" s="158"/>
      <c r="T609" s="159"/>
      <c r="AT609" s="154" t="s">
        <v>155</v>
      </c>
      <c r="AU609" s="154" t="s">
        <v>81</v>
      </c>
      <c r="AV609" s="13" t="s">
        <v>81</v>
      </c>
      <c r="AW609" s="13" t="s">
        <v>32</v>
      </c>
      <c r="AX609" s="13" t="s">
        <v>71</v>
      </c>
      <c r="AY609" s="154" t="s">
        <v>142</v>
      </c>
    </row>
    <row r="610" spans="2:65" s="13" customFormat="1" ht="11.25">
      <c r="B610" s="153"/>
      <c r="D610" s="141" t="s">
        <v>155</v>
      </c>
      <c r="E610" s="154" t="s">
        <v>19</v>
      </c>
      <c r="F610" s="155" t="s">
        <v>818</v>
      </c>
      <c r="H610" s="156">
        <v>0.17799999999999999</v>
      </c>
      <c r="I610" s="157"/>
      <c r="L610" s="153"/>
      <c r="M610" s="158"/>
      <c r="T610" s="159"/>
      <c r="AT610" s="154" t="s">
        <v>155</v>
      </c>
      <c r="AU610" s="154" t="s">
        <v>81</v>
      </c>
      <c r="AV610" s="13" t="s">
        <v>81</v>
      </c>
      <c r="AW610" s="13" t="s">
        <v>32</v>
      </c>
      <c r="AX610" s="13" t="s">
        <v>71</v>
      </c>
      <c r="AY610" s="154" t="s">
        <v>142</v>
      </c>
    </row>
    <row r="611" spans="2:65" s="13" customFormat="1" ht="22.5">
      <c r="B611" s="153"/>
      <c r="D611" s="141" t="s">
        <v>155</v>
      </c>
      <c r="E611" s="154" t="s">
        <v>19</v>
      </c>
      <c r="F611" s="155" t="s">
        <v>869</v>
      </c>
      <c r="H611" s="156">
        <v>0.16700000000000001</v>
      </c>
      <c r="I611" s="157"/>
      <c r="L611" s="153"/>
      <c r="M611" s="158"/>
      <c r="T611" s="159"/>
      <c r="AT611" s="154" t="s">
        <v>155</v>
      </c>
      <c r="AU611" s="154" t="s">
        <v>81</v>
      </c>
      <c r="AV611" s="13" t="s">
        <v>81</v>
      </c>
      <c r="AW611" s="13" t="s">
        <v>32</v>
      </c>
      <c r="AX611" s="13" t="s">
        <v>71</v>
      </c>
      <c r="AY611" s="154" t="s">
        <v>142</v>
      </c>
    </row>
    <row r="612" spans="2:65" s="13" customFormat="1" ht="22.5">
      <c r="B612" s="153"/>
      <c r="D612" s="141" t="s">
        <v>155</v>
      </c>
      <c r="E612" s="154" t="s">
        <v>19</v>
      </c>
      <c r="F612" s="155" t="s">
        <v>870</v>
      </c>
      <c r="H612" s="156">
        <v>0.20100000000000001</v>
      </c>
      <c r="I612" s="157"/>
      <c r="L612" s="153"/>
      <c r="M612" s="158"/>
      <c r="T612" s="159"/>
      <c r="AT612" s="154" t="s">
        <v>155</v>
      </c>
      <c r="AU612" s="154" t="s">
        <v>81</v>
      </c>
      <c r="AV612" s="13" t="s">
        <v>81</v>
      </c>
      <c r="AW612" s="13" t="s">
        <v>32</v>
      </c>
      <c r="AX612" s="13" t="s">
        <v>71</v>
      </c>
      <c r="AY612" s="154" t="s">
        <v>142</v>
      </c>
    </row>
    <row r="613" spans="2:65" s="13" customFormat="1" ht="11.25">
      <c r="B613" s="153"/>
      <c r="D613" s="141" t="s">
        <v>155</v>
      </c>
      <c r="E613" s="154" t="s">
        <v>19</v>
      </c>
      <c r="F613" s="155" t="s">
        <v>871</v>
      </c>
      <c r="H613" s="156">
        <v>0.33</v>
      </c>
      <c r="I613" s="157"/>
      <c r="L613" s="153"/>
      <c r="M613" s="158"/>
      <c r="T613" s="159"/>
      <c r="AT613" s="154" t="s">
        <v>155</v>
      </c>
      <c r="AU613" s="154" t="s">
        <v>81</v>
      </c>
      <c r="AV613" s="13" t="s">
        <v>81</v>
      </c>
      <c r="AW613" s="13" t="s">
        <v>32</v>
      </c>
      <c r="AX613" s="13" t="s">
        <v>71</v>
      </c>
      <c r="AY613" s="154" t="s">
        <v>142</v>
      </c>
    </row>
    <row r="614" spans="2:65" s="14" customFormat="1" ht="11.25">
      <c r="B614" s="160"/>
      <c r="D614" s="141" t="s">
        <v>155</v>
      </c>
      <c r="E614" s="161" t="s">
        <v>19</v>
      </c>
      <c r="F614" s="162" t="s">
        <v>190</v>
      </c>
      <c r="H614" s="163">
        <v>1.2140000000000002</v>
      </c>
      <c r="I614" s="164"/>
      <c r="L614" s="160"/>
      <c r="M614" s="165"/>
      <c r="T614" s="166"/>
      <c r="AT614" s="161" t="s">
        <v>155</v>
      </c>
      <c r="AU614" s="161" t="s">
        <v>81</v>
      </c>
      <c r="AV614" s="14" t="s">
        <v>149</v>
      </c>
      <c r="AW614" s="14" t="s">
        <v>32</v>
      </c>
      <c r="AX614" s="14" t="s">
        <v>79</v>
      </c>
      <c r="AY614" s="161" t="s">
        <v>142</v>
      </c>
    </row>
    <row r="615" spans="2:65" s="1" customFormat="1" ht="24.2" customHeight="1">
      <c r="B615" s="33"/>
      <c r="C615" s="128" t="s">
        <v>872</v>
      </c>
      <c r="D615" s="128" t="s">
        <v>144</v>
      </c>
      <c r="E615" s="129" t="s">
        <v>873</v>
      </c>
      <c r="F615" s="130" t="s">
        <v>874</v>
      </c>
      <c r="G615" s="131" t="s">
        <v>147</v>
      </c>
      <c r="H615" s="132">
        <v>1.86</v>
      </c>
      <c r="I615" s="133"/>
      <c r="J615" s="134">
        <f>ROUND(I615*H615,2)</f>
        <v>0</v>
      </c>
      <c r="K615" s="130" t="s">
        <v>148</v>
      </c>
      <c r="L615" s="33"/>
      <c r="M615" s="135" t="s">
        <v>19</v>
      </c>
      <c r="N615" s="136" t="s">
        <v>42</v>
      </c>
      <c r="P615" s="137">
        <f>O615*H615</f>
        <v>0</v>
      </c>
      <c r="Q615" s="137">
        <v>1.115E-2</v>
      </c>
      <c r="R615" s="137">
        <f>Q615*H615</f>
        <v>2.0739E-2</v>
      </c>
      <c r="S615" s="137">
        <v>0</v>
      </c>
      <c r="T615" s="138">
        <f>S615*H615</f>
        <v>0</v>
      </c>
      <c r="AR615" s="139" t="s">
        <v>267</v>
      </c>
      <c r="AT615" s="139" t="s">
        <v>144</v>
      </c>
      <c r="AU615" s="139" t="s">
        <v>81</v>
      </c>
      <c r="AY615" s="18" t="s">
        <v>142</v>
      </c>
      <c r="BE615" s="140">
        <f>IF(N615="základní",J615,0)</f>
        <v>0</v>
      </c>
      <c r="BF615" s="140">
        <f>IF(N615="snížená",J615,0)</f>
        <v>0</v>
      </c>
      <c r="BG615" s="140">
        <f>IF(N615="zákl. přenesená",J615,0)</f>
        <v>0</v>
      </c>
      <c r="BH615" s="140">
        <f>IF(N615="sníž. přenesená",J615,0)</f>
        <v>0</v>
      </c>
      <c r="BI615" s="140">
        <f>IF(N615="nulová",J615,0)</f>
        <v>0</v>
      </c>
      <c r="BJ615" s="18" t="s">
        <v>79</v>
      </c>
      <c r="BK615" s="140">
        <f>ROUND(I615*H615,2)</f>
        <v>0</v>
      </c>
      <c r="BL615" s="18" t="s">
        <v>267</v>
      </c>
      <c r="BM615" s="139" t="s">
        <v>875</v>
      </c>
    </row>
    <row r="616" spans="2:65" s="1" customFormat="1" ht="19.5">
      <c r="B616" s="33"/>
      <c r="D616" s="141" t="s">
        <v>151</v>
      </c>
      <c r="F616" s="142" t="s">
        <v>876</v>
      </c>
      <c r="I616" s="143"/>
      <c r="L616" s="33"/>
      <c r="M616" s="144"/>
      <c r="T616" s="54"/>
      <c r="AT616" s="18" t="s">
        <v>151</v>
      </c>
      <c r="AU616" s="18" t="s">
        <v>81</v>
      </c>
    </row>
    <row r="617" spans="2:65" s="1" customFormat="1" ht="11.25">
      <c r="B617" s="33"/>
      <c r="D617" s="145" t="s">
        <v>153</v>
      </c>
      <c r="F617" s="146" t="s">
        <v>877</v>
      </c>
      <c r="I617" s="143"/>
      <c r="L617" s="33"/>
      <c r="M617" s="144"/>
      <c r="T617" s="54"/>
      <c r="AT617" s="18" t="s">
        <v>153</v>
      </c>
      <c r="AU617" s="18" t="s">
        <v>81</v>
      </c>
    </row>
    <row r="618" spans="2:65" s="13" customFormat="1" ht="11.25">
      <c r="B618" s="153"/>
      <c r="D618" s="141" t="s">
        <v>155</v>
      </c>
      <c r="E618" s="154" t="s">
        <v>19</v>
      </c>
      <c r="F618" s="155" t="s">
        <v>878</v>
      </c>
      <c r="H618" s="156">
        <v>1.86</v>
      </c>
      <c r="I618" s="157"/>
      <c r="L618" s="153"/>
      <c r="M618" s="158"/>
      <c r="T618" s="159"/>
      <c r="AT618" s="154" t="s">
        <v>155</v>
      </c>
      <c r="AU618" s="154" t="s">
        <v>81</v>
      </c>
      <c r="AV618" s="13" t="s">
        <v>81</v>
      </c>
      <c r="AW618" s="13" t="s">
        <v>32</v>
      </c>
      <c r="AX618" s="13" t="s">
        <v>79</v>
      </c>
      <c r="AY618" s="154" t="s">
        <v>142</v>
      </c>
    </row>
    <row r="619" spans="2:65" s="1" customFormat="1" ht="24.2" customHeight="1">
      <c r="B619" s="33"/>
      <c r="C619" s="128" t="s">
        <v>879</v>
      </c>
      <c r="D619" s="128" t="s">
        <v>144</v>
      </c>
      <c r="E619" s="129" t="s">
        <v>880</v>
      </c>
      <c r="F619" s="130" t="s">
        <v>881</v>
      </c>
      <c r="G619" s="131" t="s">
        <v>669</v>
      </c>
      <c r="H619" s="177"/>
      <c r="I619" s="133"/>
      <c r="J619" s="134">
        <f>ROUND(I619*H619,2)</f>
        <v>0</v>
      </c>
      <c r="K619" s="130" t="s">
        <v>148</v>
      </c>
      <c r="L619" s="33"/>
      <c r="M619" s="135" t="s">
        <v>19</v>
      </c>
      <c r="N619" s="136" t="s">
        <v>42</v>
      </c>
      <c r="P619" s="137">
        <f>O619*H619</f>
        <v>0</v>
      </c>
      <c r="Q619" s="137">
        <v>0</v>
      </c>
      <c r="R619" s="137">
        <f>Q619*H619</f>
        <v>0</v>
      </c>
      <c r="S619" s="137">
        <v>0</v>
      </c>
      <c r="T619" s="138">
        <f>S619*H619</f>
        <v>0</v>
      </c>
      <c r="AR619" s="139" t="s">
        <v>267</v>
      </c>
      <c r="AT619" s="139" t="s">
        <v>144</v>
      </c>
      <c r="AU619" s="139" t="s">
        <v>81</v>
      </c>
      <c r="AY619" s="18" t="s">
        <v>142</v>
      </c>
      <c r="BE619" s="140">
        <f>IF(N619="základní",J619,0)</f>
        <v>0</v>
      </c>
      <c r="BF619" s="140">
        <f>IF(N619="snížená",J619,0)</f>
        <v>0</v>
      </c>
      <c r="BG619" s="140">
        <f>IF(N619="zákl. přenesená",J619,0)</f>
        <v>0</v>
      </c>
      <c r="BH619" s="140">
        <f>IF(N619="sníž. přenesená",J619,0)</f>
        <v>0</v>
      </c>
      <c r="BI619" s="140">
        <f>IF(N619="nulová",J619,0)</f>
        <v>0</v>
      </c>
      <c r="BJ619" s="18" t="s">
        <v>79</v>
      </c>
      <c r="BK619" s="140">
        <f>ROUND(I619*H619,2)</f>
        <v>0</v>
      </c>
      <c r="BL619" s="18" t="s">
        <v>267</v>
      </c>
      <c r="BM619" s="139" t="s">
        <v>882</v>
      </c>
    </row>
    <row r="620" spans="2:65" s="1" customFormat="1" ht="29.25">
      <c r="B620" s="33"/>
      <c r="D620" s="141" t="s">
        <v>151</v>
      </c>
      <c r="F620" s="142" t="s">
        <v>883</v>
      </c>
      <c r="I620" s="143"/>
      <c r="L620" s="33"/>
      <c r="M620" s="144"/>
      <c r="T620" s="54"/>
      <c r="AT620" s="18" t="s">
        <v>151</v>
      </c>
      <c r="AU620" s="18" t="s">
        <v>81</v>
      </c>
    </row>
    <row r="621" spans="2:65" s="1" customFormat="1" ht="11.25">
      <c r="B621" s="33"/>
      <c r="D621" s="145" t="s">
        <v>153</v>
      </c>
      <c r="F621" s="146" t="s">
        <v>884</v>
      </c>
      <c r="I621" s="143"/>
      <c r="L621" s="33"/>
      <c r="M621" s="144"/>
      <c r="T621" s="54"/>
      <c r="AT621" s="18" t="s">
        <v>153</v>
      </c>
      <c r="AU621" s="18" t="s">
        <v>81</v>
      </c>
    </row>
    <row r="622" spans="2:65" s="11" customFormat="1" ht="22.9" customHeight="1">
      <c r="B622" s="116"/>
      <c r="D622" s="117" t="s">
        <v>70</v>
      </c>
      <c r="E622" s="126" t="s">
        <v>885</v>
      </c>
      <c r="F622" s="126" t="s">
        <v>886</v>
      </c>
      <c r="I622" s="119"/>
      <c r="J622" s="127">
        <f>BK622</f>
        <v>0</v>
      </c>
      <c r="L622" s="116"/>
      <c r="M622" s="121"/>
      <c r="P622" s="122">
        <f>SUM(P623:P649)</f>
        <v>0</v>
      </c>
      <c r="R622" s="122">
        <f>SUM(R623:R649)</f>
        <v>0.11194588000000001</v>
      </c>
      <c r="T622" s="123">
        <f>SUM(T623:T649)</f>
        <v>0</v>
      </c>
      <c r="AR622" s="117" t="s">
        <v>81</v>
      </c>
      <c r="AT622" s="124" t="s">
        <v>70</v>
      </c>
      <c r="AU622" s="124" t="s">
        <v>79</v>
      </c>
      <c r="AY622" s="117" t="s">
        <v>142</v>
      </c>
      <c r="BK622" s="125">
        <f>SUM(BK623:BK649)</f>
        <v>0</v>
      </c>
    </row>
    <row r="623" spans="2:65" s="1" customFormat="1" ht="24.2" customHeight="1">
      <c r="B623" s="33"/>
      <c r="C623" s="128" t="s">
        <v>887</v>
      </c>
      <c r="D623" s="128" t="s">
        <v>144</v>
      </c>
      <c r="E623" s="129" t="s">
        <v>888</v>
      </c>
      <c r="F623" s="130" t="s">
        <v>889</v>
      </c>
      <c r="G623" s="131" t="s">
        <v>147</v>
      </c>
      <c r="H623" s="132">
        <v>5.2130000000000001</v>
      </c>
      <c r="I623" s="133"/>
      <c r="J623" s="134">
        <f>ROUND(I623*H623,2)</f>
        <v>0</v>
      </c>
      <c r="K623" s="130" t="s">
        <v>148</v>
      </c>
      <c r="L623" s="33"/>
      <c r="M623" s="135" t="s">
        <v>19</v>
      </c>
      <c r="N623" s="136" t="s">
        <v>42</v>
      </c>
      <c r="P623" s="137">
        <f>O623*H623</f>
        <v>0</v>
      </c>
      <c r="Q623" s="137">
        <v>1.3860000000000001E-2</v>
      </c>
      <c r="R623" s="137">
        <f>Q623*H623</f>
        <v>7.2252179999999999E-2</v>
      </c>
      <c r="S623" s="137">
        <v>0</v>
      </c>
      <c r="T623" s="138">
        <f>S623*H623</f>
        <v>0</v>
      </c>
      <c r="AR623" s="139" t="s">
        <v>267</v>
      </c>
      <c r="AT623" s="139" t="s">
        <v>144</v>
      </c>
      <c r="AU623" s="139" t="s">
        <v>81</v>
      </c>
      <c r="AY623" s="18" t="s">
        <v>142</v>
      </c>
      <c r="BE623" s="140">
        <f>IF(N623="základní",J623,0)</f>
        <v>0</v>
      </c>
      <c r="BF623" s="140">
        <f>IF(N623="snížená",J623,0)</f>
        <v>0</v>
      </c>
      <c r="BG623" s="140">
        <f>IF(N623="zákl. přenesená",J623,0)</f>
        <v>0</v>
      </c>
      <c r="BH623" s="140">
        <f>IF(N623="sníž. přenesená",J623,0)</f>
        <v>0</v>
      </c>
      <c r="BI623" s="140">
        <f>IF(N623="nulová",J623,0)</f>
        <v>0</v>
      </c>
      <c r="BJ623" s="18" t="s">
        <v>79</v>
      </c>
      <c r="BK623" s="140">
        <f>ROUND(I623*H623,2)</f>
        <v>0</v>
      </c>
      <c r="BL623" s="18" t="s">
        <v>267</v>
      </c>
      <c r="BM623" s="139" t="s">
        <v>890</v>
      </c>
    </row>
    <row r="624" spans="2:65" s="1" customFormat="1" ht="39">
      <c r="B624" s="33"/>
      <c r="D624" s="141" t="s">
        <v>151</v>
      </c>
      <c r="F624" s="142" t="s">
        <v>891</v>
      </c>
      <c r="I624" s="143"/>
      <c r="L624" s="33"/>
      <c r="M624" s="144"/>
      <c r="T624" s="54"/>
      <c r="AT624" s="18" t="s">
        <v>151</v>
      </c>
      <c r="AU624" s="18" t="s">
        <v>81</v>
      </c>
    </row>
    <row r="625" spans="2:65" s="1" customFormat="1" ht="11.25">
      <c r="B625" s="33"/>
      <c r="D625" s="145" t="s">
        <v>153</v>
      </c>
      <c r="F625" s="146" t="s">
        <v>892</v>
      </c>
      <c r="I625" s="143"/>
      <c r="L625" s="33"/>
      <c r="M625" s="144"/>
      <c r="T625" s="54"/>
      <c r="AT625" s="18" t="s">
        <v>153</v>
      </c>
      <c r="AU625" s="18" t="s">
        <v>81</v>
      </c>
    </row>
    <row r="626" spans="2:65" s="12" customFormat="1" ht="11.25">
      <c r="B626" s="147"/>
      <c r="D626" s="141" t="s">
        <v>155</v>
      </c>
      <c r="E626" s="148" t="s">
        <v>19</v>
      </c>
      <c r="F626" s="149" t="s">
        <v>893</v>
      </c>
      <c r="H626" s="148" t="s">
        <v>19</v>
      </c>
      <c r="I626" s="150"/>
      <c r="L626" s="147"/>
      <c r="M626" s="151"/>
      <c r="T626" s="152"/>
      <c r="AT626" s="148" t="s">
        <v>155</v>
      </c>
      <c r="AU626" s="148" t="s">
        <v>81</v>
      </c>
      <c r="AV626" s="12" t="s">
        <v>79</v>
      </c>
      <c r="AW626" s="12" t="s">
        <v>32</v>
      </c>
      <c r="AX626" s="12" t="s">
        <v>71</v>
      </c>
      <c r="AY626" s="148" t="s">
        <v>142</v>
      </c>
    </row>
    <row r="627" spans="2:65" s="13" customFormat="1" ht="11.25">
      <c r="B627" s="153"/>
      <c r="D627" s="141" t="s">
        <v>155</v>
      </c>
      <c r="E627" s="154" t="s">
        <v>19</v>
      </c>
      <c r="F627" s="155" t="s">
        <v>894</v>
      </c>
      <c r="H627" s="156">
        <v>5.2130000000000001</v>
      </c>
      <c r="I627" s="157"/>
      <c r="L627" s="153"/>
      <c r="M627" s="158"/>
      <c r="T627" s="159"/>
      <c r="AT627" s="154" t="s">
        <v>155</v>
      </c>
      <c r="AU627" s="154" t="s">
        <v>81</v>
      </c>
      <c r="AV627" s="13" t="s">
        <v>81</v>
      </c>
      <c r="AW627" s="13" t="s">
        <v>32</v>
      </c>
      <c r="AX627" s="13" t="s">
        <v>79</v>
      </c>
      <c r="AY627" s="154" t="s">
        <v>142</v>
      </c>
    </row>
    <row r="628" spans="2:65" s="1" customFormat="1" ht="16.5" customHeight="1">
      <c r="B628" s="33"/>
      <c r="C628" s="128" t="s">
        <v>895</v>
      </c>
      <c r="D628" s="128" t="s">
        <v>144</v>
      </c>
      <c r="E628" s="129" t="s">
        <v>896</v>
      </c>
      <c r="F628" s="130" t="s">
        <v>897</v>
      </c>
      <c r="G628" s="131" t="s">
        <v>239</v>
      </c>
      <c r="H628" s="132">
        <v>9.17</v>
      </c>
      <c r="I628" s="133"/>
      <c r="J628" s="134">
        <f>ROUND(I628*H628,2)</f>
        <v>0</v>
      </c>
      <c r="K628" s="130" t="s">
        <v>148</v>
      </c>
      <c r="L628" s="33"/>
      <c r="M628" s="135" t="s">
        <v>19</v>
      </c>
      <c r="N628" s="136" t="s">
        <v>42</v>
      </c>
      <c r="P628" s="137">
        <f>O628*H628</f>
        <v>0</v>
      </c>
      <c r="Q628" s="137">
        <v>5.1999999999999995E-4</v>
      </c>
      <c r="R628" s="137">
        <f>Q628*H628</f>
        <v>4.7683999999999999E-3</v>
      </c>
      <c r="S628" s="137">
        <v>0</v>
      </c>
      <c r="T628" s="138">
        <f>S628*H628</f>
        <v>0</v>
      </c>
      <c r="AR628" s="139" t="s">
        <v>267</v>
      </c>
      <c r="AT628" s="139" t="s">
        <v>144</v>
      </c>
      <c r="AU628" s="139" t="s">
        <v>81</v>
      </c>
      <c r="AY628" s="18" t="s">
        <v>142</v>
      </c>
      <c r="BE628" s="140">
        <f>IF(N628="základní",J628,0)</f>
        <v>0</v>
      </c>
      <c r="BF628" s="140">
        <f>IF(N628="snížená",J628,0)</f>
        <v>0</v>
      </c>
      <c r="BG628" s="140">
        <f>IF(N628="zákl. přenesená",J628,0)</f>
        <v>0</v>
      </c>
      <c r="BH628" s="140">
        <f>IF(N628="sníž. přenesená",J628,0)</f>
        <v>0</v>
      </c>
      <c r="BI628" s="140">
        <f>IF(N628="nulová",J628,0)</f>
        <v>0</v>
      </c>
      <c r="BJ628" s="18" t="s">
        <v>79</v>
      </c>
      <c r="BK628" s="140">
        <f>ROUND(I628*H628,2)</f>
        <v>0</v>
      </c>
      <c r="BL628" s="18" t="s">
        <v>267</v>
      </c>
      <c r="BM628" s="139" t="s">
        <v>898</v>
      </c>
    </row>
    <row r="629" spans="2:65" s="1" customFormat="1" ht="19.5">
      <c r="B629" s="33"/>
      <c r="D629" s="141" t="s">
        <v>151</v>
      </c>
      <c r="F629" s="142" t="s">
        <v>899</v>
      </c>
      <c r="I629" s="143"/>
      <c r="L629" s="33"/>
      <c r="M629" s="144"/>
      <c r="T629" s="54"/>
      <c r="AT629" s="18" t="s">
        <v>151</v>
      </c>
      <c r="AU629" s="18" t="s">
        <v>81</v>
      </c>
    </row>
    <row r="630" spans="2:65" s="1" customFormat="1" ht="11.25">
      <c r="B630" s="33"/>
      <c r="D630" s="145" t="s">
        <v>153</v>
      </c>
      <c r="F630" s="146" t="s">
        <v>900</v>
      </c>
      <c r="I630" s="143"/>
      <c r="L630" s="33"/>
      <c r="M630" s="144"/>
      <c r="T630" s="54"/>
      <c r="AT630" s="18" t="s">
        <v>153</v>
      </c>
      <c r="AU630" s="18" t="s">
        <v>81</v>
      </c>
    </row>
    <row r="631" spans="2:65" s="12" customFormat="1" ht="11.25">
      <c r="B631" s="147"/>
      <c r="D631" s="141" t="s">
        <v>155</v>
      </c>
      <c r="E631" s="148" t="s">
        <v>19</v>
      </c>
      <c r="F631" s="149" t="s">
        <v>893</v>
      </c>
      <c r="H631" s="148" t="s">
        <v>19</v>
      </c>
      <c r="I631" s="150"/>
      <c r="L631" s="147"/>
      <c r="M631" s="151"/>
      <c r="T631" s="152"/>
      <c r="AT631" s="148" t="s">
        <v>155</v>
      </c>
      <c r="AU631" s="148" t="s">
        <v>81</v>
      </c>
      <c r="AV631" s="12" t="s">
        <v>79</v>
      </c>
      <c r="AW631" s="12" t="s">
        <v>32</v>
      </c>
      <c r="AX631" s="12" t="s">
        <v>71</v>
      </c>
      <c r="AY631" s="148" t="s">
        <v>142</v>
      </c>
    </row>
    <row r="632" spans="2:65" s="13" customFormat="1" ht="11.25">
      <c r="B632" s="153"/>
      <c r="D632" s="141" t="s">
        <v>155</v>
      </c>
      <c r="E632" s="154" t="s">
        <v>19</v>
      </c>
      <c r="F632" s="155" t="s">
        <v>901</v>
      </c>
      <c r="H632" s="156">
        <v>9.17</v>
      </c>
      <c r="I632" s="157"/>
      <c r="L632" s="153"/>
      <c r="M632" s="158"/>
      <c r="T632" s="159"/>
      <c r="AT632" s="154" t="s">
        <v>155</v>
      </c>
      <c r="AU632" s="154" t="s">
        <v>81</v>
      </c>
      <c r="AV632" s="13" t="s">
        <v>81</v>
      </c>
      <c r="AW632" s="13" t="s">
        <v>32</v>
      </c>
      <c r="AX632" s="13" t="s">
        <v>79</v>
      </c>
      <c r="AY632" s="154" t="s">
        <v>142</v>
      </c>
    </row>
    <row r="633" spans="2:65" s="1" customFormat="1" ht="16.5" customHeight="1">
      <c r="B633" s="33"/>
      <c r="C633" s="128" t="s">
        <v>902</v>
      </c>
      <c r="D633" s="128" t="s">
        <v>144</v>
      </c>
      <c r="E633" s="129" t="s">
        <v>903</v>
      </c>
      <c r="F633" s="130" t="s">
        <v>904</v>
      </c>
      <c r="G633" s="131" t="s">
        <v>147</v>
      </c>
      <c r="H633" s="132">
        <v>5.2130000000000001</v>
      </c>
      <c r="I633" s="133"/>
      <c r="J633" s="134">
        <f>ROUND(I633*H633,2)</f>
        <v>0</v>
      </c>
      <c r="K633" s="130" t="s">
        <v>148</v>
      </c>
      <c r="L633" s="33"/>
      <c r="M633" s="135" t="s">
        <v>19</v>
      </c>
      <c r="N633" s="136" t="s">
        <v>42</v>
      </c>
      <c r="P633" s="137">
        <f>O633*H633</f>
        <v>0</v>
      </c>
      <c r="Q633" s="137">
        <v>1E-4</v>
      </c>
      <c r="R633" s="137">
        <f>Q633*H633</f>
        <v>5.2130000000000004E-4</v>
      </c>
      <c r="S633" s="137">
        <v>0</v>
      </c>
      <c r="T633" s="138">
        <f>S633*H633</f>
        <v>0</v>
      </c>
      <c r="AR633" s="139" t="s">
        <v>267</v>
      </c>
      <c r="AT633" s="139" t="s">
        <v>144</v>
      </c>
      <c r="AU633" s="139" t="s">
        <v>81</v>
      </c>
      <c r="AY633" s="18" t="s">
        <v>142</v>
      </c>
      <c r="BE633" s="140">
        <f>IF(N633="základní",J633,0)</f>
        <v>0</v>
      </c>
      <c r="BF633" s="140">
        <f>IF(N633="snížená",J633,0)</f>
        <v>0</v>
      </c>
      <c r="BG633" s="140">
        <f>IF(N633="zákl. přenesená",J633,0)</f>
        <v>0</v>
      </c>
      <c r="BH633" s="140">
        <f>IF(N633="sníž. přenesená",J633,0)</f>
        <v>0</v>
      </c>
      <c r="BI633" s="140">
        <f>IF(N633="nulová",J633,0)</f>
        <v>0</v>
      </c>
      <c r="BJ633" s="18" t="s">
        <v>79</v>
      </c>
      <c r="BK633" s="140">
        <f>ROUND(I633*H633,2)</f>
        <v>0</v>
      </c>
      <c r="BL633" s="18" t="s">
        <v>267</v>
      </c>
      <c r="BM633" s="139" t="s">
        <v>905</v>
      </c>
    </row>
    <row r="634" spans="2:65" s="1" customFormat="1" ht="19.5">
      <c r="B634" s="33"/>
      <c r="D634" s="141" t="s">
        <v>151</v>
      </c>
      <c r="F634" s="142" t="s">
        <v>906</v>
      </c>
      <c r="I634" s="143"/>
      <c r="L634" s="33"/>
      <c r="M634" s="144"/>
      <c r="T634" s="54"/>
      <c r="AT634" s="18" t="s">
        <v>151</v>
      </c>
      <c r="AU634" s="18" t="s">
        <v>81</v>
      </c>
    </row>
    <row r="635" spans="2:65" s="1" customFormat="1" ht="11.25">
      <c r="B635" s="33"/>
      <c r="D635" s="145" t="s">
        <v>153</v>
      </c>
      <c r="F635" s="146" t="s">
        <v>907</v>
      </c>
      <c r="I635" s="143"/>
      <c r="L635" s="33"/>
      <c r="M635" s="144"/>
      <c r="T635" s="54"/>
      <c r="AT635" s="18" t="s">
        <v>153</v>
      </c>
      <c r="AU635" s="18" t="s">
        <v>81</v>
      </c>
    </row>
    <row r="636" spans="2:65" s="12" customFormat="1" ht="11.25">
      <c r="B636" s="147"/>
      <c r="D636" s="141" t="s">
        <v>155</v>
      </c>
      <c r="E636" s="148" t="s">
        <v>19</v>
      </c>
      <c r="F636" s="149" t="s">
        <v>893</v>
      </c>
      <c r="H636" s="148" t="s">
        <v>19</v>
      </c>
      <c r="I636" s="150"/>
      <c r="L636" s="147"/>
      <c r="M636" s="151"/>
      <c r="T636" s="152"/>
      <c r="AT636" s="148" t="s">
        <v>155</v>
      </c>
      <c r="AU636" s="148" t="s">
        <v>81</v>
      </c>
      <c r="AV636" s="12" t="s">
        <v>79</v>
      </c>
      <c r="AW636" s="12" t="s">
        <v>32</v>
      </c>
      <c r="AX636" s="12" t="s">
        <v>71</v>
      </c>
      <c r="AY636" s="148" t="s">
        <v>142</v>
      </c>
    </row>
    <row r="637" spans="2:65" s="13" customFormat="1" ht="11.25">
      <c r="B637" s="153"/>
      <c r="D637" s="141" t="s">
        <v>155</v>
      </c>
      <c r="E637" s="154" t="s">
        <v>19</v>
      </c>
      <c r="F637" s="155" t="s">
        <v>894</v>
      </c>
      <c r="H637" s="156">
        <v>5.2130000000000001</v>
      </c>
      <c r="I637" s="157"/>
      <c r="L637" s="153"/>
      <c r="M637" s="158"/>
      <c r="T637" s="159"/>
      <c r="AT637" s="154" t="s">
        <v>155</v>
      </c>
      <c r="AU637" s="154" t="s">
        <v>81</v>
      </c>
      <c r="AV637" s="13" t="s">
        <v>81</v>
      </c>
      <c r="AW637" s="13" t="s">
        <v>32</v>
      </c>
      <c r="AX637" s="13" t="s">
        <v>79</v>
      </c>
      <c r="AY637" s="154" t="s">
        <v>142</v>
      </c>
    </row>
    <row r="638" spans="2:65" s="1" customFormat="1" ht="16.5" customHeight="1">
      <c r="B638" s="33"/>
      <c r="C638" s="128" t="s">
        <v>908</v>
      </c>
      <c r="D638" s="128" t="s">
        <v>144</v>
      </c>
      <c r="E638" s="129" t="s">
        <v>909</v>
      </c>
      <c r="F638" s="130" t="s">
        <v>910</v>
      </c>
      <c r="G638" s="131" t="s">
        <v>147</v>
      </c>
      <c r="H638" s="132">
        <v>5.2130000000000001</v>
      </c>
      <c r="I638" s="133"/>
      <c r="J638" s="134">
        <f>ROUND(I638*H638,2)</f>
        <v>0</v>
      </c>
      <c r="K638" s="130" t="s">
        <v>148</v>
      </c>
      <c r="L638" s="33"/>
      <c r="M638" s="135" t="s">
        <v>19</v>
      </c>
      <c r="N638" s="136" t="s">
        <v>42</v>
      </c>
      <c r="P638" s="137">
        <f>O638*H638</f>
        <v>0</v>
      </c>
      <c r="Q638" s="137">
        <v>0</v>
      </c>
      <c r="R638" s="137">
        <f>Q638*H638</f>
        <v>0</v>
      </c>
      <c r="S638" s="137">
        <v>0</v>
      </c>
      <c r="T638" s="138">
        <f>S638*H638</f>
        <v>0</v>
      </c>
      <c r="AR638" s="139" t="s">
        <v>267</v>
      </c>
      <c r="AT638" s="139" t="s">
        <v>144</v>
      </c>
      <c r="AU638" s="139" t="s">
        <v>81</v>
      </c>
      <c r="AY638" s="18" t="s">
        <v>142</v>
      </c>
      <c r="BE638" s="140">
        <f>IF(N638="základní",J638,0)</f>
        <v>0</v>
      </c>
      <c r="BF638" s="140">
        <f>IF(N638="snížená",J638,0)</f>
        <v>0</v>
      </c>
      <c r="BG638" s="140">
        <f>IF(N638="zákl. přenesená",J638,0)</f>
        <v>0</v>
      </c>
      <c r="BH638" s="140">
        <f>IF(N638="sníž. přenesená",J638,0)</f>
        <v>0</v>
      </c>
      <c r="BI638" s="140">
        <f>IF(N638="nulová",J638,0)</f>
        <v>0</v>
      </c>
      <c r="BJ638" s="18" t="s">
        <v>79</v>
      </c>
      <c r="BK638" s="140">
        <f>ROUND(I638*H638,2)</f>
        <v>0</v>
      </c>
      <c r="BL638" s="18" t="s">
        <v>267</v>
      </c>
      <c r="BM638" s="139" t="s">
        <v>911</v>
      </c>
    </row>
    <row r="639" spans="2:65" s="1" customFormat="1" ht="19.5">
      <c r="B639" s="33"/>
      <c r="D639" s="141" t="s">
        <v>151</v>
      </c>
      <c r="F639" s="142" t="s">
        <v>912</v>
      </c>
      <c r="I639" s="143"/>
      <c r="L639" s="33"/>
      <c r="M639" s="144"/>
      <c r="T639" s="54"/>
      <c r="AT639" s="18" t="s">
        <v>151</v>
      </c>
      <c r="AU639" s="18" t="s">
        <v>81</v>
      </c>
    </row>
    <row r="640" spans="2:65" s="1" customFormat="1" ht="11.25">
      <c r="B640" s="33"/>
      <c r="D640" s="145" t="s">
        <v>153</v>
      </c>
      <c r="F640" s="146" t="s">
        <v>913</v>
      </c>
      <c r="I640" s="143"/>
      <c r="L640" s="33"/>
      <c r="M640" s="144"/>
      <c r="T640" s="54"/>
      <c r="AT640" s="18" t="s">
        <v>153</v>
      </c>
      <c r="AU640" s="18" t="s">
        <v>81</v>
      </c>
    </row>
    <row r="641" spans="2:65" s="1" customFormat="1" ht="21.75" customHeight="1">
      <c r="B641" s="33"/>
      <c r="C641" s="128" t="s">
        <v>914</v>
      </c>
      <c r="D641" s="128" t="s">
        <v>144</v>
      </c>
      <c r="E641" s="129" t="s">
        <v>915</v>
      </c>
      <c r="F641" s="130" t="s">
        <v>916</v>
      </c>
      <c r="G641" s="131" t="s">
        <v>147</v>
      </c>
      <c r="H641" s="132">
        <v>5.2130000000000001</v>
      </c>
      <c r="I641" s="133"/>
      <c r="J641" s="134">
        <f>ROUND(I641*H641,2)</f>
        <v>0</v>
      </c>
      <c r="K641" s="130" t="s">
        <v>148</v>
      </c>
      <c r="L641" s="33"/>
      <c r="M641" s="135" t="s">
        <v>19</v>
      </c>
      <c r="N641" s="136" t="s">
        <v>42</v>
      </c>
      <c r="P641" s="137">
        <f>O641*H641</f>
        <v>0</v>
      </c>
      <c r="Q641" s="137">
        <v>0</v>
      </c>
      <c r="R641" s="137">
        <f>Q641*H641</f>
        <v>0</v>
      </c>
      <c r="S641" s="137">
        <v>0</v>
      </c>
      <c r="T641" s="138">
        <f>S641*H641</f>
        <v>0</v>
      </c>
      <c r="AR641" s="139" t="s">
        <v>267</v>
      </c>
      <c r="AT641" s="139" t="s">
        <v>144</v>
      </c>
      <c r="AU641" s="139" t="s">
        <v>81</v>
      </c>
      <c r="AY641" s="18" t="s">
        <v>142</v>
      </c>
      <c r="BE641" s="140">
        <f>IF(N641="základní",J641,0)</f>
        <v>0</v>
      </c>
      <c r="BF641" s="140">
        <f>IF(N641="snížená",J641,0)</f>
        <v>0</v>
      </c>
      <c r="BG641" s="140">
        <f>IF(N641="zákl. přenesená",J641,0)</f>
        <v>0</v>
      </c>
      <c r="BH641" s="140">
        <f>IF(N641="sníž. přenesená",J641,0)</f>
        <v>0</v>
      </c>
      <c r="BI641" s="140">
        <f>IF(N641="nulová",J641,0)</f>
        <v>0</v>
      </c>
      <c r="BJ641" s="18" t="s">
        <v>79</v>
      </c>
      <c r="BK641" s="140">
        <f>ROUND(I641*H641,2)</f>
        <v>0</v>
      </c>
      <c r="BL641" s="18" t="s">
        <v>267</v>
      </c>
      <c r="BM641" s="139" t="s">
        <v>917</v>
      </c>
    </row>
    <row r="642" spans="2:65" s="1" customFormat="1" ht="29.25">
      <c r="B642" s="33"/>
      <c r="D642" s="141" t="s">
        <v>151</v>
      </c>
      <c r="F642" s="142" t="s">
        <v>918</v>
      </c>
      <c r="I642" s="143"/>
      <c r="L642" s="33"/>
      <c r="M642" s="144"/>
      <c r="T642" s="54"/>
      <c r="AT642" s="18" t="s">
        <v>151</v>
      </c>
      <c r="AU642" s="18" t="s">
        <v>81</v>
      </c>
    </row>
    <row r="643" spans="2:65" s="1" customFormat="1" ht="11.25">
      <c r="B643" s="33"/>
      <c r="D643" s="145" t="s">
        <v>153</v>
      </c>
      <c r="F643" s="146" t="s">
        <v>919</v>
      </c>
      <c r="I643" s="143"/>
      <c r="L643" s="33"/>
      <c r="M643" s="144"/>
      <c r="T643" s="54"/>
      <c r="AT643" s="18" t="s">
        <v>153</v>
      </c>
      <c r="AU643" s="18" t="s">
        <v>81</v>
      </c>
    </row>
    <row r="644" spans="2:65" s="1" customFormat="1" ht="37.9" customHeight="1">
      <c r="B644" s="33"/>
      <c r="C644" s="167" t="s">
        <v>920</v>
      </c>
      <c r="D644" s="167" t="s">
        <v>449</v>
      </c>
      <c r="E644" s="168" t="s">
        <v>921</v>
      </c>
      <c r="F644" s="169" t="s">
        <v>922</v>
      </c>
      <c r="G644" s="170" t="s">
        <v>147</v>
      </c>
      <c r="H644" s="171">
        <v>5.734</v>
      </c>
      <c r="I644" s="172"/>
      <c r="J644" s="173">
        <f>ROUND(I644*H644,2)</f>
        <v>0</v>
      </c>
      <c r="K644" s="169" t="s">
        <v>148</v>
      </c>
      <c r="L644" s="174"/>
      <c r="M644" s="175" t="s">
        <v>19</v>
      </c>
      <c r="N644" s="176" t="s">
        <v>42</v>
      </c>
      <c r="P644" s="137">
        <f>O644*H644</f>
        <v>0</v>
      </c>
      <c r="Q644" s="137">
        <v>6.0000000000000001E-3</v>
      </c>
      <c r="R644" s="137">
        <f>Q644*H644</f>
        <v>3.4404000000000004E-2</v>
      </c>
      <c r="S644" s="137">
        <v>0</v>
      </c>
      <c r="T644" s="138">
        <f>S644*H644</f>
        <v>0</v>
      </c>
      <c r="AR644" s="139" t="s">
        <v>379</v>
      </c>
      <c r="AT644" s="139" t="s">
        <v>449</v>
      </c>
      <c r="AU644" s="139" t="s">
        <v>81</v>
      </c>
      <c r="AY644" s="18" t="s">
        <v>142</v>
      </c>
      <c r="BE644" s="140">
        <f>IF(N644="základní",J644,0)</f>
        <v>0</v>
      </c>
      <c r="BF644" s="140">
        <f>IF(N644="snížená",J644,0)</f>
        <v>0</v>
      </c>
      <c r="BG644" s="140">
        <f>IF(N644="zákl. přenesená",J644,0)</f>
        <v>0</v>
      </c>
      <c r="BH644" s="140">
        <f>IF(N644="sníž. přenesená",J644,0)</f>
        <v>0</v>
      </c>
      <c r="BI644" s="140">
        <f>IF(N644="nulová",J644,0)</f>
        <v>0</v>
      </c>
      <c r="BJ644" s="18" t="s">
        <v>79</v>
      </c>
      <c r="BK644" s="140">
        <f>ROUND(I644*H644,2)</f>
        <v>0</v>
      </c>
      <c r="BL644" s="18" t="s">
        <v>267</v>
      </c>
      <c r="BM644" s="139" t="s">
        <v>923</v>
      </c>
    </row>
    <row r="645" spans="2:65" s="1" customFormat="1" ht="19.5">
      <c r="B645" s="33"/>
      <c r="D645" s="141" t="s">
        <v>151</v>
      </c>
      <c r="F645" s="142" t="s">
        <v>922</v>
      </c>
      <c r="I645" s="143"/>
      <c r="L645" s="33"/>
      <c r="M645" s="144"/>
      <c r="T645" s="54"/>
      <c r="AT645" s="18" t="s">
        <v>151</v>
      </c>
      <c r="AU645" s="18" t="s">
        <v>81</v>
      </c>
    </row>
    <row r="646" spans="2:65" s="13" customFormat="1" ht="11.25">
      <c r="B646" s="153"/>
      <c r="D646" s="141" t="s">
        <v>155</v>
      </c>
      <c r="F646" s="155" t="s">
        <v>924</v>
      </c>
      <c r="H646" s="156">
        <v>5.734</v>
      </c>
      <c r="I646" s="157"/>
      <c r="L646" s="153"/>
      <c r="M646" s="158"/>
      <c r="T646" s="159"/>
      <c r="AT646" s="154" t="s">
        <v>155</v>
      </c>
      <c r="AU646" s="154" t="s">
        <v>81</v>
      </c>
      <c r="AV646" s="13" t="s">
        <v>81</v>
      </c>
      <c r="AW646" s="13" t="s">
        <v>4</v>
      </c>
      <c r="AX646" s="13" t="s">
        <v>79</v>
      </c>
      <c r="AY646" s="154" t="s">
        <v>142</v>
      </c>
    </row>
    <row r="647" spans="2:65" s="1" customFormat="1" ht="24.2" customHeight="1">
      <c r="B647" s="33"/>
      <c r="C647" s="128" t="s">
        <v>925</v>
      </c>
      <c r="D647" s="128" t="s">
        <v>144</v>
      </c>
      <c r="E647" s="129" t="s">
        <v>926</v>
      </c>
      <c r="F647" s="130" t="s">
        <v>927</v>
      </c>
      <c r="G647" s="131" t="s">
        <v>216</v>
      </c>
      <c r="H647" s="132">
        <v>0.112</v>
      </c>
      <c r="I647" s="133"/>
      <c r="J647" s="134">
        <f>ROUND(I647*H647,2)</f>
        <v>0</v>
      </c>
      <c r="K647" s="130" t="s">
        <v>148</v>
      </c>
      <c r="L647" s="33"/>
      <c r="M647" s="135" t="s">
        <v>19</v>
      </c>
      <c r="N647" s="136" t="s">
        <v>42</v>
      </c>
      <c r="P647" s="137">
        <f>O647*H647</f>
        <v>0</v>
      </c>
      <c r="Q647" s="137">
        <v>0</v>
      </c>
      <c r="R647" s="137">
        <f>Q647*H647</f>
        <v>0</v>
      </c>
      <c r="S647" s="137">
        <v>0</v>
      </c>
      <c r="T647" s="138">
        <f>S647*H647</f>
        <v>0</v>
      </c>
      <c r="AR647" s="139" t="s">
        <v>267</v>
      </c>
      <c r="AT647" s="139" t="s">
        <v>144</v>
      </c>
      <c r="AU647" s="139" t="s">
        <v>81</v>
      </c>
      <c r="AY647" s="18" t="s">
        <v>142</v>
      </c>
      <c r="BE647" s="140">
        <f>IF(N647="základní",J647,0)</f>
        <v>0</v>
      </c>
      <c r="BF647" s="140">
        <f>IF(N647="snížená",J647,0)</f>
        <v>0</v>
      </c>
      <c r="BG647" s="140">
        <f>IF(N647="zákl. přenesená",J647,0)</f>
        <v>0</v>
      </c>
      <c r="BH647" s="140">
        <f>IF(N647="sníž. přenesená",J647,0)</f>
        <v>0</v>
      </c>
      <c r="BI647" s="140">
        <f>IF(N647="nulová",J647,0)</f>
        <v>0</v>
      </c>
      <c r="BJ647" s="18" t="s">
        <v>79</v>
      </c>
      <c r="BK647" s="140">
        <f>ROUND(I647*H647,2)</f>
        <v>0</v>
      </c>
      <c r="BL647" s="18" t="s">
        <v>267</v>
      </c>
      <c r="BM647" s="139" t="s">
        <v>928</v>
      </c>
    </row>
    <row r="648" spans="2:65" s="1" customFormat="1" ht="29.25">
      <c r="B648" s="33"/>
      <c r="D648" s="141" t="s">
        <v>151</v>
      </c>
      <c r="F648" s="142" t="s">
        <v>929</v>
      </c>
      <c r="I648" s="143"/>
      <c r="L648" s="33"/>
      <c r="M648" s="144"/>
      <c r="T648" s="54"/>
      <c r="AT648" s="18" t="s">
        <v>151</v>
      </c>
      <c r="AU648" s="18" t="s">
        <v>81</v>
      </c>
    </row>
    <row r="649" spans="2:65" s="1" customFormat="1" ht="11.25">
      <c r="B649" s="33"/>
      <c r="D649" s="145" t="s">
        <v>153</v>
      </c>
      <c r="F649" s="146" t="s">
        <v>930</v>
      </c>
      <c r="I649" s="143"/>
      <c r="L649" s="33"/>
      <c r="M649" s="144"/>
      <c r="T649" s="54"/>
      <c r="AT649" s="18" t="s">
        <v>153</v>
      </c>
      <c r="AU649" s="18" t="s">
        <v>81</v>
      </c>
    </row>
    <row r="650" spans="2:65" s="11" customFormat="1" ht="22.9" customHeight="1">
      <c r="B650" s="116"/>
      <c r="D650" s="117" t="s">
        <v>70</v>
      </c>
      <c r="E650" s="126" t="s">
        <v>931</v>
      </c>
      <c r="F650" s="126" t="s">
        <v>932</v>
      </c>
      <c r="I650" s="119"/>
      <c r="J650" s="127">
        <f>BK650</f>
        <v>0</v>
      </c>
      <c r="L650" s="116"/>
      <c r="M650" s="121"/>
      <c r="P650" s="122">
        <f>SUM(P651:P662)</f>
        <v>0</v>
      </c>
      <c r="R650" s="122">
        <f>SUM(R651:R662)</f>
        <v>9.6280000000000011E-3</v>
      </c>
      <c r="T650" s="123">
        <f>SUM(T651:T662)</f>
        <v>0</v>
      </c>
      <c r="AR650" s="117" t="s">
        <v>166</v>
      </c>
      <c r="AT650" s="124" t="s">
        <v>70</v>
      </c>
      <c r="AU650" s="124" t="s">
        <v>79</v>
      </c>
      <c r="AY650" s="117" t="s">
        <v>142</v>
      </c>
      <c r="BK650" s="125">
        <f>SUM(BK651:BK662)</f>
        <v>0</v>
      </c>
    </row>
    <row r="651" spans="2:65" s="1" customFormat="1" ht="24.2" customHeight="1">
      <c r="B651" s="33"/>
      <c r="C651" s="128" t="s">
        <v>933</v>
      </c>
      <c r="D651" s="128" t="s">
        <v>144</v>
      </c>
      <c r="E651" s="129" t="s">
        <v>934</v>
      </c>
      <c r="F651" s="130" t="s">
        <v>935</v>
      </c>
      <c r="G651" s="131" t="s">
        <v>239</v>
      </c>
      <c r="H651" s="132">
        <v>3</v>
      </c>
      <c r="I651" s="133"/>
      <c r="J651" s="134">
        <f>ROUND(I651*H651,2)</f>
        <v>0</v>
      </c>
      <c r="K651" s="130" t="s">
        <v>148</v>
      </c>
      <c r="L651" s="33"/>
      <c r="M651" s="135" t="s">
        <v>19</v>
      </c>
      <c r="N651" s="136" t="s">
        <v>42</v>
      </c>
      <c r="P651" s="137">
        <f>O651*H651</f>
        <v>0</v>
      </c>
      <c r="Q651" s="137">
        <v>2.33E-3</v>
      </c>
      <c r="R651" s="137">
        <f>Q651*H651</f>
        <v>6.9899999999999997E-3</v>
      </c>
      <c r="S651" s="137">
        <v>0</v>
      </c>
      <c r="T651" s="138">
        <f>S651*H651</f>
        <v>0</v>
      </c>
      <c r="AR651" s="139" t="s">
        <v>267</v>
      </c>
      <c r="AT651" s="139" t="s">
        <v>144</v>
      </c>
      <c r="AU651" s="139" t="s">
        <v>81</v>
      </c>
      <c r="AY651" s="18" t="s">
        <v>142</v>
      </c>
      <c r="BE651" s="140">
        <f>IF(N651="základní",J651,0)</f>
        <v>0</v>
      </c>
      <c r="BF651" s="140">
        <f>IF(N651="snížená",J651,0)</f>
        <v>0</v>
      </c>
      <c r="BG651" s="140">
        <f>IF(N651="zákl. přenesená",J651,0)</f>
        <v>0</v>
      </c>
      <c r="BH651" s="140">
        <f>IF(N651="sníž. přenesená",J651,0)</f>
        <v>0</v>
      </c>
      <c r="BI651" s="140">
        <f>IF(N651="nulová",J651,0)</f>
        <v>0</v>
      </c>
      <c r="BJ651" s="18" t="s">
        <v>79</v>
      </c>
      <c r="BK651" s="140">
        <f>ROUND(I651*H651,2)</f>
        <v>0</v>
      </c>
      <c r="BL651" s="18" t="s">
        <v>267</v>
      </c>
      <c r="BM651" s="139" t="s">
        <v>936</v>
      </c>
    </row>
    <row r="652" spans="2:65" s="1" customFormat="1" ht="19.5">
      <c r="B652" s="33"/>
      <c r="D652" s="141" t="s">
        <v>151</v>
      </c>
      <c r="F652" s="142" t="s">
        <v>937</v>
      </c>
      <c r="I652" s="143"/>
      <c r="L652" s="33"/>
      <c r="M652" s="144"/>
      <c r="T652" s="54"/>
      <c r="AT652" s="18" t="s">
        <v>151</v>
      </c>
      <c r="AU652" s="18" t="s">
        <v>81</v>
      </c>
    </row>
    <row r="653" spans="2:65" s="1" customFormat="1" ht="11.25">
      <c r="B653" s="33"/>
      <c r="D653" s="145" t="s">
        <v>153</v>
      </c>
      <c r="F653" s="146" t="s">
        <v>938</v>
      </c>
      <c r="I653" s="143"/>
      <c r="L653" s="33"/>
      <c r="M653" s="144"/>
      <c r="T653" s="54"/>
      <c r="AT653" s="18" t="s">
        <v>153</v>
      </c>
      <c r="AU653" s="18" t="s">
        <v>81</v>
      </c>
    </row>
    <row r="654" spans="2:65" s="1" customFormat="1" ht="24.2" customHeight="1">
      <c r="B654" s="33"/>
      <c r="C654" s="128" t="s">
        <v>939</v>
      </c>
      <c r="D654" s="128" t="s">
        <v>144</v>
      </c>
      <c r="E654" s="129" t="s">
        <v>940</v>
      </c>
      <c r="F654" s="130" t="s">
        <v>941</v>
      </c>
      <c r="G654" s="131" t="s">
        <v>544</v>
      </c>
      <c r="H654" s="132">
        <v>1</v>
      </c>
      <c r="I654" s="133"/>
      <c r="J654" s="134">
        <f>ROUND(I654*H654,2)</f>
        <v>0</v>
      </c>
      <c r="K654" s="130" t="s">
        <v>148</v>
      </c>
      <c r="L654" s="33"/>
      <c r="M654" s="135" t="s">
        <v>19</v>
      </c>
      <c r="N654" s="136" t="s">
        <v>42</v>
      </c>
      <c r="P654" s="137">
        <f>O654*H654</f>
        <v>0</v>
      </c>
      <c r="Q654" s="137">
        <v>3.1E-4</v>
      </c>
      <c r="R654" s="137">
        <f>Q654*H654</f>
        <v>3.1E-4</v>
      </c>
      <c r="S654" s="137">
        <v>0</v>
      </c>
      <c r="T654" s="138">
        <f>S654*H654</f>
        <v>0</v>
      </c>
      <c r="AR654" s="139" t="s">
        <v>267</v>
      </c>
      <c r="AT654" s="139" t="s">
        <v>144</v>
      </c>
      <c r="AU654" s="139" t="s">
        <v>81</v>
      </c>
      <c r="AY654" s="18" t="s">
        <v>142</v>
      </c>
      <c r="BE654" s="140">
        <f>IF(N654="základní",J654,0)</f>
        <v>0</v>
      </c>
      <c r="BF654" s="140">
        <f>IF(N654="snížená",J654,0)</f>
        <v>0</v>
      </c>
      <c r="BG654" s="140">
        <f>IF(N654="zákl. přenesená",J654,0)</f>
        <v>0</v>
      </c>
      <c r="BH654" s="140">
        <f>IF(N654="sníž. přenesená",J654,0)</f>
        <v>0</v>
      </c>
      <c r="BI654" s="140">
        <f>IF(N654="nulová",J654,0)</f>
        <v>0</v>
      </c>
      <c r="BJ654" s="18" t="s">
        <v>79</v>
      </c>
      <c r="BK654" s="140">
        <f>ROUND(I654*H654,2)</f>
        <v>0</v>
      </c>
      <c r="BL654" s="18" t="s">
        <v>267</v>
      </c>
      <c r="BM654" s="139" t="s">
        <v>942</v>
      </c>
    </row>
    <row r="655" spans="2:65" s="1" customFormat="1" ht="29.25">
      <c r="B655" s="33"/>
      <c r="D655" s="141" t="s">
        <v>151</v>
      </c>
      <c r="F655" s="142" t="s">
        <v>943</v>
      </c>
      <c r="I655" s="143"/>
      <c r="L655" s="33"/>
      <c r="M655" s="144"/>
      <c r="T655" s="54"/>
      <c r="AT655" s="18" t="s">
        <v>151</v>
      </c>
      <c r="AU655" s="18" t="s">
        <v>81</v>
      </c>
    </row>
    <row r="656" spans="2:65" s="1" customFormat="1" ht="11.25">
      <c r="B656" s="33"/>
      <c r="D656" s="145" t="s">
        <v>153</v>
      </c>
      <c r="F656" s="146" t="s">
        <v>944</v>
      </c>
      <c r="I656" s="143"/>
      <c r="L656" s="33"/>
      <c r="M656" s="144"/>
      <c r="T656" s="54"/>
      <c r="AT656" s="18" t="s">
        <v>153</v>
      </c>
      <c r="AU656" s="18" t="s">
        <v>81</v>
      </c>
    </row>
    <row r="657" spans="2:65" s="1" customFormat="1" ht="33" customHeight="1">
      <c r="B657" s="33"/>
      <c r="C657" s="128" t="s">
        <v>945</v>
      </c>
      <c r="D657" s="128" t="s">
        <v>144</v>
      </c>
      <c r="E657" s="129" t="s">
        <v>946</v>
      </c>
      <c r="F657" s="130" t="s">
        <v>947</v>
      </c>
      <c r="G657" s="131" t="s">
        <v>239</v>
      </c>
      <c r="H657" s="132">
        <v>2.4</v>
      </c>
      <c r="I657" s="133"/>
      <c r="J657" s="134">
        <f>ROUND(I657*H657,2)</f>
        <v>0</v>
      </c>
      <c r="K657" s="130" t="s">
        <v>148</v>
      </c>
      <c r="L657" s="33"/>
      <c r="M657" s="135" t="s">
        <v>19</v>
      </c>
      <c r="N657" s="136" t="s">
        <v>42</v>
      </c>
      <c r="P657" s="137">
        <f>O657*H657</f>
        <v>0</v>
      </c>
      <c r="Q657" s="137">
        <v>9.7000000000000005E-4</v>
      </c>
      <c r="R657" s="137">
        <f>Q657*H657</f>
        <v>2.3280000000000002E-3</v>
      </c>
      <c r="S657" s="137">
        <v>0</v>
      </c>
      <c r="T657" s="138">
        <f>S657*H657</f>
        <v>0</v>
      </c>
      <c r="AR657" s="139" t="s">
        <v>267</v>
      </c>
      <c r="AT657" s="139" t="s">
        <v>144</v>
      </c>
      <c r="AU657" s="139" t="s">
        <v>81</v>
      </c>
      <c r="AY657" s="18" t="s">
        <v>142</v>
      </c>
      <c r="BE657" s="140">
        <f>IF(N657="základní",J657,0)</f>
        <v>0</v>
      </c>
      <c r="BF657" s="140">
        <f>IF(N657="snížená",J657,0)</f>
        <v>0</v>
      </c>
      <c r="BG657" s="140">
        <f>IF(N657="zákl. přenesená",J657,0)</f>
        <v>0</v>
      </c>
      <c r="BH657" s="140">
        <f>IF(N657="sníž. přenesená",J657,0)</f>
        <v>0</v>
      </c>
      <c r="BI657" s="140">
        <f>IF(N657="nulová",J657,0)</f>
        <v>0</v>
      </c>
      <c r="BJ657" s="18" t="s">
        <v>79</v>
      </c>
      <c r="BK657" s="140">
        <f>ROUND(I657*H657,2)</f>
        <v>0</v>
      </c>
      <c r="BL657" s="18" t="s">
        <v>267</v>
      </c>
      <c r="BM657" s="139" t="s">
        <v>948</v>
      </c>
    </row>
    <row r="658" spans="2:65" s="1" customFormat="1" ht="19.5">
      <c r="B658" s="33"/>
      <c r="D658" s="141" t="s">
        <v>151</v>
      </c>
      <c r="F658" s="142" t="s">
        <v>949</v>
      </c>
      <c r="I658" s="143"/>
      <c r="L658" s="33"/>
      <c r="M658" s="144"/>
      <c r="T658" s="54"/>
      <c r="AT658" s="18" t="s">
        <v>151</v>
      </c>
      <c r="AU658" s="18" t="s">
        <v>81</v>
      </c>
    </row>
    <row r="659" spans="2:65" s="1" customFormat="1" ht="11.25">
      <c r="B659" s="33"/>
      <c r="D659" s="145" t="s">
        <v>153</v>
      </c>
      <c r="F659" s="146" t="s">
        <v>950</v>
      </c>
      <c r="I659" s="143"/>
      <c r="L659" s="33"/>
      <c r="M659" s="144"/>
      <c r="T659" s="54"/>
      <c r="AT659" s="18" t="s">
        <v>153</v>
      </c>
      <c r="AU659" s="18" t="s">
        <v>81</v>
      </c>
    </row>
    <row r="660" spans="2:65" s="1" customFormat="1" ht="24.2" customHeight="1">
      <c r="B660" s="33"/>
      <c r="C660" s="128" t="s">
        <v>951</v>
      </c>
      <c r="D660" s="128" t="s">
        <v>144</v>
      </c>
      <c r="E660" s="129" t="s">
        <v>952</v>
      </c>
      <c r="F660" s="130" t="s">
        <v>953</v>
      </c>
      <c r="G660" s="131" t="s">
        <v>669</v>
      </c>
      <c r="H660" s="177"/>
      <c r="I660" s="133"/>
      <c r="J660" s="134">
        <f>ROUND(I660*H660,2)</f>
        <v>0</v>
      </c>
      <c r="K660" s="130" t="s">
        <v>470</v>
      </c>
      <c r="L660" s="33"/>
      <c r="M660" s="135" t="s">
        <v>19</v>
      </c>
      <c r="N660" s="136" t="s">
        <v>42</v>
      </c>
      <c r="P660" s="137">
        <f>O660*H660</f>
        <v>0</v>
      </c>
      <c r="Q660" s="137">
        <v>0</v>
      </c>
      <c r="R660" s="137">
        <f>Q660*H660</f>
        <v>0</v>
      </c>
      <c r="S660" s="137">
        <v>0</v>
      </c>
      <c r="T660" s="138">
        <f>S660*H660</f>
        <v>0</v>
      </c>
      <c r="AR660" s="139" t="s">
        <v>267</v>
      </c>
      <c r="AT660" s="139" t="s">
        <v>144</v>
      </c>
      <c r="AU660" s="139" t="s">
        <v>81</v>
      </c>
      <c r="AY660" s="18" t="s">
        <v>142</v>
      </c>
      <c r="BE660" s="140">
        <f>IF(N660="základní",J660,0)</f>
        <v>0</v>
      </c>
      <c r="BF660" s="140">
        <f>IF(N660="snížená",J660,0)</f>
        <v>0</v>
      </c>
      <c r="BG660" s="140">
        <f>IF(N660="zákl. přenesená",J660,0)</f>
        <v>0</v>
      </c>
      <c r="BH660" s="140">
        <f>IF(N660="sníž. přenesená",J660,0)</f>
        <v>0</v>
      </c>
      <c r="BI660" s="140">
        <f>IF(N660="nulová",J660,0)</f>
        <v>0</v>
      </c>
      <c r="BJ660" s="18" t="s">
        <v>79</v>
      </c>
      <c r="BK660" s="140">
        <f>ROUND(I660*H660,2)</f>
        <v>0</v>
      </c>
      <c r="BL660" s="18" t="s">
        <v>267</v>
      </c>
      <c r="BM660" s="139" t="s">
        <v>954</v>
      </c>
    </row>
    <row r="661" spans="2:65" s="1" customFormat="1" ht="29.25">
      <c r="B661" s="33"/>
      <c r="D661" s="141" t="s">
        <v>151</v>
      </c>
      <c r="F661" s="142" t="s">
        <v>955</v>
      </c>
      <c r="I661" s="143"/>
      <c r="L661" s="33"/>
      <c r="M661" s="144"/>
      <c r="T661" s="54"/>
      <c r="AT661" s="18" t="s">
        <v>151</v>
      </c>
      <c r="AU661" s="18" t="s">
        <v>81</v>
      </c>
    </row>
    <row r="662" spans="2:65" s="1" customFormat="1" ht="11.25">
      <c r="B662" s="33"/>
      <c r="D662" s="145" t="s">
        <v>153</v>
      </c>
      <c r="F662" s="146" t="s">
        <v>956</v>
      </c>
      <c r="I662" s="143"/>
      <c r="L662" s="33"/>
      <c r="M662" s="144"/>
      <c r="T662" s="54"/>
      <c r="AT662" s="18" t="s">
        <v>153</v>
      </c>
      <c r="AU662" s="18" t="s">
        <v>81</v>
      </c>
    </row>
    <row r="663" spans="2:65" s="11" customFormat="1" ht="22.9" customHeight="1">
      <c r="B663" s="116"/>
      <c r="D663" s="117" t="s">
        <v>70</v>
      </c>
      <c r="E663" s="126" t="s">
        <v>957</v>
      </c>
      <c r="F663" s="126" t="s">
        <v>958</v>
      </c>
      <c r="I663" s="119"/>
      <c r="J663" s="127">
        <f>BK663</f>
        <v>0</v>
      </c>
      <c r="L663" s="116"/>
      <c r="M663" s="121"/>
      <c r="P663" s="122">
        <f>SUM(P664:P668)</f>
        <v>0</v>
      </c>
      <c r="R663" s="122">
        <f>SUM(R664:R668)</f>
        <v>0</v>
      </c>
      <c r="T663" s="123">
        <f>SUM(T664:T668)</f>
        <v>0</v>
      </c>
      <c r="AR663" s="117" t="s">
        <v>81</v>
      </c>
      <c r="AT663" s="124" t="s">
        <v>70</v>
      </c>
      <c r="AU663" s="124" t="s">
        <v>79</v>
      </c>
      <c r="AY663" s="117" t="s">
        <v>142</v>
      </c>
      <c r="BK663" s="125">
        <f>SUM(BK664:BK668)</f>
        <v>0</v>
      </c>
    </row>
    <row r="664" spans="2:65" s="1" customFormat="1" ht="55.5" customHeight="1">
      <c r="B664" s="33"/>
      <c r="C664" s="128" t="s">
        <v>959</v>
      </c>
      <c r="D664" s="128" t="s">
        <v>144</v>
      </c>
      <c r="E664" s="129" t="s">
        <v>960</v>
      </c>
      <c r="F664" s="130" t="s">
        <v>961</v>
      </c>
      <c r="G664" s="131" t="s">
        <v>962</v>
      </c>
      <c r="H664" s="132">
        <v>1</v>
      </c>
      <c r="I664" s="133"/>
      <c r="J664" s="134">
        <f>ROUND(I664*H664,2)</f>
        <v>0</v>
      </c>
      <c r="K664" s="130" t="s">
        <v>19</v>
      </c>
      <c r="L664" s="33"/>
      <c r="M664" s="135" t="s">
        <v>19</v>
      </c>
      <c r="N664" s="136" t="s">
        <v>42</v>
      </c>
      <c r="P664" s="137">
        <f>O664*H664</f>
        <v>0</v>
      </c>
      <c r="Q664" s="137">
        <v>0</v>
      </c>
      <c r="R664" s="137">
        <f>Q664*H664</f>
        <v>0</v>
      </c>
      <c r="S664" s="137">
        <v>0</v>
      </c>
      <c r="T664" s="138">
        <f>S664*H664</f>
        <v>0</v>
      </c>
      <c r="AR664" s="139" t="s">
        <v>267</v>
      </c>
      <c r="AT664" s="139" t="s">
        <v>144</v>
      </c>
      <c r="AU664" s="139" t="s">
        <v>81</v>
      </c>
      <c r="AY664" s="18" t="s">
        <v>142</v>
      </c>
      <c r="BE664" s="140">
        <f>IF(N664="základní",J664,0)</f>
        <v>0</v>
      </c>
      <c r="BF664" s="140">
        <f>IF(N664="snížená",J664,0)</f>
        <v>0</v>
      </c>
      <c r="BG664" s="140">
        <f>IF(N664="zákl. přenesená",J664,0)</f>
        <v>0</v>
      </c>
      <c r="BH664" s="140">
        <f>IF(N664="sníž. přenesená",J664,0)</f>
        <v>0</v>
      </c>
      <c r="BI664" s="140">
        <f>IF(N664="nulová",J664,0)</f>
        <v>0</v>
      </c>
      <c r="BJ664" s="18" t="s">
        <v>79</v>
      </c>
      <c r="BK664" s="140">
        <f>ROUND(I664*H664,2)</f>
        <v>0</v>
      </c>
      <c r="BL664" s="18" t="s">
        <v>267</v>
      </c>
      <c r="BM664" s="139" t="s">
        <v>963</v>
      </c>
    </row>
    <row r="665" spans="2:65" s="1" customFormat="1" ht="39">
      <c r="B665" s="33"/>
      <c r="D665" s="141" t="s">
        <v>151</v>
      </c>
      <c r="F665" s="142" t="s">
        <v>961</v>
      </c>
      <c r="I665" s="143"/>
      <c r="L665" s="33"/>
      <c r="M665" s="144"/>
      <c r="T665" s="54"/>
      <c r="AT665" s="18" t="s">
        <v>151</v>
      </c>
      <c r="AU665" s="18" t="s">
        <v>81</v>
      </c>
    </row>
    <row r="666" spans="2:65" s="1" customFormat="1" ht="24.2" customHeight="1">
      <c r="B666" s="33"/>
      <c r="C666" s="128" t="s">
        <v>964</v>
      </c>
      <c r="D666" s="128" t="s">
        <v>144</v>
      </c>
      <c r="E666" s="129" t="s">
        <v>965</v>
      </c>
      <c r="F666" s="130" t="s">
        <v>966</v>
      </c>
      <c r="G666" s="131" t="s">
        <v>669</v>
      </c>
      <c r="H666" s="177"/>
      <c r="I666" s="133"/>
      <c r="J666" s="134">
        <f>ROUND(I666*H666,2)</f>
        <v>0</v>
      </c>
      <c r="K666" s="130" t="s">
        <v>148</v>
      </c>
      <c r="L666" s="33"/>
      <c r="M666" s="135" t="s">
        <v>19</v>
      </c>
      <c r="N666" s="136" t="s">
        <v>42</v>
      </c>
      <c r="P666" s="137">
        <f>O666*H666</f>
        <v>0</v>
      </c>
      <c r="Q666" s="137">
        <v>0</v>
      </c>
      <c r="R666" s="137">
        <f>Q666*H666</f>
        <v>0</v>
      </c>
      <c r="S666" s="137">
        <v>0</v>
      </c>
      <c r="T666" s="138">
        <f>S666*H666</f>
        <v>0</v>
      </c>
      <c r="AR666" s="139" t="s">
        <v>267</v>
      </c>
      <c r="AT666" s="139" t="s">
        <v>144</v>
      </c>
      <c r="AU666" s="139" t="s">
        <v>81</v>
      </c>
      <c r="AY666" s="18" t="s">
        <v>142</v>
      </c>
      <c r="BE666" s="140">
        <f>IF(N666="základní",J666,0)</f>
        <v>0</v>
      </c>
      <c r="BF666" s="140">
        <f>IF(N666="snížená",J666,0)</f>
        <v>0</v>
      </c>
      <c r="BG666" s="140">
        <f>IF(N666="zákl. přenesená",J666,0)</f>
        <v>0</v>
      </c>
      <c r="BH666" s="140">
        <f>IF(N666="sníž. přenesená",J666,0)</f>
        <v>0</v>
      </c>
      <c r="BI666" s="140">
        <f>IF(N666="nulová",J666,0)</f>
        <v>0</v>
      </c>
      <c r="BJ666" s="18" t="s">
        <v>79</v>
      </c>
      <c r="BK666" s="140">
        <f>ROUND(I666*H666,2)</f>
        <v>0</v>
      </c>
      <c r="BL666" s="18" t="s">
        <v>267</v>
      </c>
      <c r="BM666" s="139" t="s">
        <v>967</v>
      </c>
    </row>
    <row r="667" spans="2:65" s="1" customFormat="1" ht="29.25">
      <c r="B667" s="33"/>
      <c r="D667" s="141" t="s">
        <v>151</v>
      </c>
      <c r="F667" s="142" t="s">
        <v>968</v>
      </c>
      <c r="I667" s="143"/>
      <c r="L667" s="33"/>
      <c r="M667" s="144"/>
      <c r="T667" s="54"/>
      <c r="AT667" s="18" t="s">
        <v>151</v>
      </c>
      <c r="AU667" s="18" t="s">
        <v>81</v>
      </c>
    </row>
    <row r="668" spans="2:65" s="1" customFormat="1" ht="11.25">
      <c r="B668" s="33"/>
      <c r="D668" s="145" t="s">
        <v>153</v>
      </c>
      <c r="F668" s="146" t="s">
        <v>969</v>
      </c>
      <c r="I668" s="143"/>
      <c r="L668" s="33"/>
      <c r="M668" s="144"/>
      <c r="T668" s="54"/>
      <c r="AT668" s="18" t="s">
        <v>153</v>
      </c>
      <c r="AU668" s="18" t="s">
        <v>81</v>
      </c>
    </row>
    <row r="669" spans="2:65" s="11" customFormat="1" ht="22.9" customHeight="1">
      <c r="B669" s="116"/>
      <c r="D669" s="117" t="s">
        <v>70</v>
      </c>
      <c r="E669" s="126" t="s">
        <v>970</v>
      </c>
      <c r="F669" s="126" t="s">
        <v>971</v>
      </c>
      <c r="I669" s="119"/>
      <c r="J669" s="127">
        <f>BK669</f>
        <v>0</v>
      </c>
      <c r="L669" s="116"/>
      <c r="M669" s="121"/>
      <c r="P669" s="122">
        <f>SUM(P670:P704)</f>
        <v>0</v>
      </c>
      <c r="R669" s="122">
        <f>SUM(R670:R704)</f>
        <v>83.201567130000001</v>
      </c>
      <c r="T669" s="123">
        <f>SUM(T670:T704)</f>
        <v>0</v>
      </c>
      <c r="AR669" s="117" t="s">
        <v>81</v>
      </c>
      <c r="AT669" s="124" t="s">
        <v>70</v>
      </c>
      <c r="AU669" s="124" t="s">
        <v>79</v>
      </c>
      <c r="AY669" s="117" t="s">
        <v>142</v>
      </c>
      <c r="BK669" s="125">
        <f>SUM(BK670:BK704)</f>
        <v>0</v>
      </c>
    </row>
    <row r="670" spans="2:65" s="1" customFormat="1" ht="16.5" customHeight="1">
      <c r="B670" s="33"/>
      <c r="C670" s="128" t="s">
        <v>972</v>
      </c>
      <c r="D670" s="128" t="s">
        <v>144</v>
      </c>
      <c r="E670" s="129" t="s">
        <v>973</v>
      </c>
      <c r="F670" s="130" t="s">
        <v>974</v>
      </c>
      <c r="G670" s="131" t="s">
        <v>147</v>
      </c>
      <c r="H670" s="132">
        <v>5.2380000000000004</v>
      </c>
      <c r="I670" s="133"/>
      <c r="J670" s="134">
        <f>ROUND(I670*H670,2)</f>
        <v>0</v>
      </c>
      <c r="K670" s="130" t="s">
        <v>148</v>
      </c>
      <c r="L670" s="33"/>
      <c r="M670" s="135" t="s">
        <v>19</v>
      </c>
      <c r="N670" s="136" t="s">
        <v>42</v>
      </c>
      <c r="P670" s="137">
        <f>O670*H670</f>
        <v>0</v>
      </c>
      <c r="Q670" s="137">
        <v>2.0000000000000002E-5</v>
      </c>
      <c r="R670" s="137">
        <f>Q670*H670</f>
        <v>1.0476000000000002E-4</v>
      </c>
      <c r="S670" s="137">
        <v>0</v>
      </c>
      <c r="T670" s="138">
        <f>S670*H670</f>
        <v>0</v>
      </c>
      <c r="AR670" s="139" t="s">
        <v>267</v>
      </c>
      <c r="AT670" s="139" t="s">
        <v>144</v>
      </c>
      <c r="AU670" s="139" t="s">
        <v>81</v>
      </c>
      <c r="AY670" s="18" t="s">
        <v>142</v>
      </c>
      <c r="BE670" s="140">
        <f>IF(N670="základní",J670,0)</f>
        <v>0</v>
      </c>
      <c r="BF670" s="140">
        <f>IF(N670="snížená",J670,0)</f>
        <v>0</v>
      </c>
      <c r="BG670" s="140">
        <f>IF(N670="zákl. přenesená",J670,0)</f>
        <v>0</v>
      </c>
      <c r="BH670" s="140">
        <f>IF(N670="sníž. přenesená",J670,0)</f>
        <v>0</v>
      </c>
      <c r="BI670" s="140">
        <f>IF(N670="nulová",J670,0)</f>
        <v>0</v>
      </c>
      <c r="BJ670" s="18" t="s">
        <v>79</v>
      </c>
      <c r="BK670" s="140">
        <f>ROUND(I670*H670,2)</f>
        <v>0</v>
      </c>
      <c r="BL670" s="18" t="s">
        <v>267</v>
      </c>
      <c r="BM670" s="139" t="s">
        <v>975</v>
      </c>
    </row>
    <row r="671" spans="2:65" s="1" customFormat="1" ht="19.5">
      <c r="B671" s="33"/>
      <c r="D671" s="141" t="s">
        <v>151</v>
      </c>
      <c r="F671" s="142" t="s">
        <v>976</v>
      </c>
      <c r="I671" s="143"/>
      <c r="L671" s="33"/>
      <c r="M671" s="144"/>
      <c r="T671" s="54"/>
      <c r="AT671" s="18" t="s">
        <v>151</v>
      </c>
      <c r="AU671" s="18" t="s">
        <v>81</v>
      </c>
    </row>
    <row r="672" spans="2:65" s="1" customFormat="1" ht="11.25">
      <c r="B672" s="33"/>
      <c r="D672" s="145" t="s">
        <v>153</v>
      </c>
      <c r="F672" s="146" t="s">
        <v>977</v>
      </c>
      <c r="I672" s="143"/>
      <c r="L672" s="33"/>
      <c r="M672" s="144"/>
      <c r="T672" s="54"/>
      <c r="AT672" s="18" t="s">
        <v>153</v>
      </c>
      <c r="AU672" s="18" t="s">
        <v>81</v>
      </c>
    </row>
    <row r="673" spans="2:65" s="12" customFormat="1" ht="11.25">
      <c r="B673" s="147"/>
      <c r="D673" s="141" t="s">
        <v>155</v>
      </c>
      <c r="E673" s="148" t="s">
        <v>19</v>
      </c>
      <c r="F673" s="149" t="s">
        <v>978</v>
      </c>
      <c r="H673" s="148" t="s">
        <v>19</v>
      </c>
      <c r="I673" s="150"/>
      <c r="L673" s="147"/>
      <c r="M673" s="151"/>
      <c r="T673" s="152"/>
      <c r="AT673" s="148" t="s">
        <v>155</v>
      </c>
      <c r="AU673" s="148" t="s">
        <v>81</v>
      </c>
      <c r="AV673" s="12" t="s">
        <v>79</v>
      </c>
      <c r="AW673" s="12" t="s">
        <v>32</v>
      </c>
      <c r="AX673" s="12" t="s">
        <v>71</v>
      </c>
      <c r="AY673" s="148" t="s">
        <v>142</v>
      </c>
    </row>
    <row r="674" spans="2:65" s="13" customFormat="1" ht="11.25">
      <c r="B674" s="153"/>
      <c r="D674" s="141" t="s">
        <v>155</v>
      </c>
      <c r="E674" s="154" t="s">
        <v>19</v>
      </c>
      <c r="F674" s="155" t="s">
        <v>979</v>
      </c>
      <c r="H674" s="156">
        <v>5.2380000000000004</v>
      </c>
      <c r="I674" s="157"/>
      <c r="L674" s="153"/>
      <c r="M674" s="158"/>
      <c r="T674" s="159"/>
      <c r="AT674" s="154" t="s">
        <v>155</v>
      </c>
      <c r="AU674" s="154" t="s">
        <v>81</v>
      </c>
      <c r="AV674" s="13" t="s">
        <v>81</v>
      </c>
      <c r="AW674" s="13" t="s">
        <v>32</v>
      </c>
      <c r="AX674" s="13" t="s">
        <v>79</v>
      </c>
      <c r="AY674" s="154" t="s">
        <v>142</v>
      </c>
    </row>
    <row r="675" spans="2:65" s="1" customFormat="1" ht="55.5" customHeight="1">
      <c r="B675" s="33"/>
      <c r="C675" s="167" t="s">
        <v>980</v>
      </c>
      <c r="D675" s="167" t="s">
        <v>449</v>
      </c>
      <c r="E675" s="168" t="s">
        <v>981</v>
      </c>
      <c r="F675" s="169" t="s">
        <v>982</v>
      </c>
      <c r="G675" s="170" t="s">
        <v>147</v>
      </c>
      <c r="H675" s="171">
        <v>4.3860000000000001</v>
      </c>
      <c r="I675" s="172"/>
      <c r="J675" s="173">
        <f>ROUND(I675*H675,2)</f>
        <v>0</v>
      </c>
      <c r="K675" s="169" t="s">
        <v>19</v>
      </c>
      <c r="L675" s="174"/>
      <c r="M675" s="175" t="s">
        <v>19</v>
      </c>
      <c r="N675" s="176" t="s">
        <v>42</v>
      </c>
      <c r="P675" s="137">
        <f>O675*H675</f>
        <v>0</v>
      </c>
      <c r="Q675" s="137">
        <v>9.9900000000000006E-3</v>
      </c>
      <c r="R675" s="137">
        <f>Q675*H675</f>
        <v>4.3816140000000003E-2</v>
      </c>
      <c r="S675" s="137">
        <v>0</v>
      </c>
      <c r="T675" s="138">
        <f>S675*H675</f>
        <v>0</v>
      </c>
      <c r="AR675" s="139" t="s">
        <v>379</v>
      </c>
      <c r="AT675" s="139" t="s">
        <v>449</v>
      </c>
      <c r="AU675" s="139" t="s">
        <v>81</v>
      </c>
      <c r="AY675" s="18" t="s">
        <v>142</v>
      </c>
      <c r="BE675" s="140">
        <f>IF(N675="základní",J675,0)</f>
        <v>0</v>
      </c>
      <c r="BF675" s="140">
        <f>IF(N675="snížená",J675,0)</f>
        <v>0</v>
      </c>
      <c r="BG675" s="140">
        <f>IF(N675="zákl. přenesená",J675,0)</f>
        <v>0</v>
      </c>
      <c r="BH675" s="140">
        <f>IF(N675="sníž. přenesená",J675,0)</f>
        <v>0</v>
      </c>
      <c r="BI675" s="140">
        <f>IF(N675="nulová",J675,0)</f>
        <v>0</v>
      </c>
      <c r="BJ675" s="18" t="s">
        <v>79</v>
      </c>
      <c r="BK675" s="140">
        <f>ROUND(I675*H675,2)</f>
        <v>0</v>
      </c>
      <c r="BL675" s="18" t="s">
        <v>267</v>
      </c>
      <c r="BM675" s="139" t="s">
        <v>983</v>
      </c>
    </row>
    <row r="676" spans="2:65" s="1" customFormat="1" ht="39">
      <c r="B676" s="33"/>
      <c r="D676" s="141" t="s">
        <v>151</v>
      </c>
      <c r="F676" s="142" t="s">
        <v>982</v>
      </c>
      <c r="I676" s="143"/>
      <c r="L676" s="33"/>
      <c r="M676" s="144"/>
      <c r="T676" s="54"/>
      <c r="AT676" s="18" t="s">
        <v>151</v>
      </c>
      <c r="AU676" s="18" t="s">
        <v>81</v>
      </c>
    </row>
    <row r="677" spans="2:65" s="1" customFormat="1" ht="55.5" customHeight="1">
      <c r="B677" s="33"/>
      <c r="C677" s="167" t="s">
        <v>984</v>
      </c>
      <c r="D677" s="167" t="s">
        <v>449</v>
      </c>
      <c r="E677" s="168" t="s">
        <v>985</v>
      </c>
      <c r="F677" s="169" t="s">
        <v>986</v>
      </c>
      <c r="G677" s="170" t="s">
        <v>147</v>
      </c>
      <c r="H677" s="171">
        <v>0.85199999999999998</v>
      </c>
      <c r="I677" s="172"/>
      <c r="J677" s="173">
        <f>ROUND(I677*H677,2)</f>
        <v>0</v>
      </c>
      <c r="K677" s="169" t="s">
        <v>19</v>
      </c>
      <c r="L677" s="174"/>
      <c r="M677" s="175" t="s">
        <v>19</v>
      </c>
      <c r="N677" s="176" t="s">
        <v>42</v>
      </c>
      <c r="P677" s="137">
        <f>O677*H677</f>
        <v>0</v>
      </c>
      <c r="Q677" s="137">
        <v>9.9900000000000006E-3</v>
      </c>
      <c r="R677" s="137">
        <f>Q677*H677</f>
        <v>8.5114800000000001E-3</v>
      </c>
      <c r="S677" s="137">
        <v>0</v>
      </c>
      <c r="T677" s="138">
        <f>S677*H677</f>
        <v>0</v>
      </c>
      <c r="AR677" s="139" t="s">
        <v>379</v>
      </c>
      <c r="AT677" s="139" t="s">
        <v>449</v>
      </c>
      <c r="AU677" s="139" t="s">
        <v>81</v>
      </c>
      <c r="AY677" s="18" t="s">
        <v>142</v>
      </c>
      <c r="BE677" s="140">
        <f>IF(N677="základní",J677,0)</f>
        <v>0</v>
      </c>
      <c r="BF677" s="140">
        <f>IF(N677="snížená",J677,0)</f>
        <v>0</v>
      </c>
      <c r="BG677" s="140">
        <f>IF(N677="zákl. přenesená",J677,0)</f>
        <v>0</v>
      </c>
      <c r="BH677" s="140">
        <f>IF(N677="sníž. přenesená",J677,0)</f>
        <v>0</v>
      </c>
      <c r="BI677" s="140">
        <f>IF(N677="nulová",J677,0)</f>
        <v>0</v>
      </c>
      <c r="BJ677" s="18" t="s">
        <v>79</v>
      </c>
      <c r="BK677" s="140">
        <f>ROUND(I677*H677,2)</f>
        <v>0</v>
      </c>
      <c r="BL677" s="18" t="s">
        <v>267</v>
      </c>
      <c r="BM677" s="139" t="s">
        <v>987</v>
      </c>
    </row>
    <row r="678" spans="2:65" s="1" customFormat="1" ht="39">
      <c r="B678" s="33"/>
      <c r="D678" s="141" t="s">
        <v>151</v>
      </c>
      <c r="F678" s="142" t="s">
        <v>986</v>
      </c>
      <c r="I678" s="143"/>
      <c r="L678" s="33"/>
      <c r="M678" s="144"/>
      <c r="T678" s="54"/>
      <c r="AT678" s="18" t="s">
        <v>151</v>
      </c>
      <c r="AU678" s="18" t="s">
        <v>81</v>
      </c>
    </row>
    <row r="679" spans="2:65" s="1" customFormat="1" ht="24.2" customHeight="1">
      <c r="B679" s="33"/>
      <c r="C679" s="128" t="s">
        <v>988</v>
      </c>
      <c r="D679" s="128" t="s">
        <v>144</v>
      </c>
      <c r="E679" s="129" t="s">
        <v>989</v>
      </c>
      <c r="F679" s="130" t="s">
        <v>990</v>
      </c>
      <c r="G679" s="131" t="s">
        <v>239</v>
      </c>
      <c r="H679" s="132">
        <v>4.51</v>
      </c>
      <c r="I679" s="133"/>
      <c r="J679" s="134">
        <f>ROUND(I679*H679,2)</f>
        <v>0</v>
      </c>
      <c r="K679" s="130" t="s">
        <v>148</v>
      </c>
      <c r="L679" s="33"/>
      <c r="M679" s="135" t="s">
        <v>19</v>
      </c>
      <c r="N679" s="136" t="s">
        <v>42</v>
      </c>
      <c r="P679" s="137">
        <f>O679*H679</f>
        <v>0</v>
      </c>
      <c r="Q679" s="137">
        <v>0</v>
      </c>
      <c r="R679" s="137">
        <f>Q679*H679</f>
        <v>0</v>
      </c>
      <c r="S679" s="137">
        <v>0</v>
      </c>
      <c r="T679" s="138">
        <f>S679*H679</f>
        <v>0</v>
      </c>
      <c r="AR679" s="139" t="s">
        <v>267</v>
      </c>
      <c r="AT679" s="139" t="s">
        <v>144</v>
      </c>
      <c r="AU679" s="139" t="s">
        <v>81</v>
      </c>
      <c r="AY679" s="18" t="s">
        <v>142</v>
      </c>
      <c r="BE679" s="140">
        <f>IF(N679="základní",J679,0)</f>
        <v>0</v>
      </c>
      <c r="BF679" s="140">
        <f>IF(N679="snížená",J679,0)</f>
        <v>0</v>
      </c>
      <c r="BG679" s="140">
        <f>IF(N679="zákl. přenesená",J679,0)</f>
        <v>0</v>
      </c>
      <c r="BH679" s="140">
        <f>IF(N679="sníž. přenesená",J679,0)</f>
        <v>0</v>
      </c>
      <c r="BI679" s="140">
        <f>IF(N679="nulová",J679,0)</f>
        <v>0</v>
      </c>
      <c r="BJ679" s="18" t="s">
        <v>79</v>
      </c>
      <c r="BK679" s="140">
        <f>ROUND(I679*H679,2)</f>
        <v>0</v>
      </c>
      <c r="BL679" s="18" t="s">
        <v>267</v>
      </c>
      <c r="BM679" s="139" t="s">
        <v>991</v>
      </c>
    </row>
    <row r="680" spans="2:65" s="1" customFormat="1" ht="11.25">
      <c r="B680" s="33"/>
      <c r="D680" s="141" t="s">
        <v>151</v>
      </c>
      <c r="F680" s="142" t="s">
        <v>992</v>
      </c>
      <c r="I680" s="143"/>
      <c r="L680" s="33"/>
      <c r="M680" s="144"/>
      <c r="T680" s="54"/>
      <c r="AT680" s="18" t="s">
        <v>151</v>
      </c>
      <c r="AU680" s="18" t="s">
        <v>81</v>
      </c>
    </row>
    <row r="681" spans="2:65" s="1" customFormat="1" ht="11.25">
      <c r="B681" s="33"/>
      <c r="D681" s="145" t="s">
        <v>153</v>
      </c>
      <c r="F681" s="146" t="s">
        <v>993</v>
      </c>
      <c r="I681" s="143"/>
      <c r="L681" s="33"/>
      <c r="M681" s="144"/>
      <c r="T681" s="54"/>
      <c r="AT681" s="18" t="s">
        <v>153</v>
      </c>
      <c r="AU681" s="18" t="s">
        <v>81</v>
      </c>
    </row>
    <row r="682" spans="2:65" s="13" customFormat="1" ht="11.25">
      <c r="B682" s="153"/>
      <c r="D682" s="141" t="s">
        <v>155</v>
      </c>
      <c r="E682" s="154" t="s">
        <v>19</v>
      </c>
      <c r="F682" s="155" t="s">
        <v>994</v>
      </c>
      <c r="H682" s="156">
        <v>4.51</v>
      </c>
      <c r="I682" s="157"/>
      <c r="L682" s="153"/>
      <c r="M682" s="158"/>
      <c r="T682" s="159"/>
      <c r="AT682" s="154" t="s">
        <v>155</v>
      </c>
      <c r="AU682" s="154" t="s">
        <v>81</v>
      </c>
      <c r="AV682" s="13" t="s">
        <v>81</v>
      </c>
      <c r="AW682" s="13" t="s">
        <v>32</v>
      </c>
      <c r="AX682" s="13" t="s">
        <v>79</v>
      </c>
      <c r="AY682" s="154" t="s">
        <v>142</v>
      </c>
    </row>
    <row r="683" spans="2:65" s="1" customFormat="1" ht="33" customHeight="1">
      <c r="B683" s="33"/>
      <c r="C683" s="167" t="s">
        <v>995</v>
      </c>
      <c r="D683" s="167" t="s">
        <v>449</v>
      </c>
      <c r="E683" s="168" t="s">
        <v>996</v>
      </c>
      <c r="F683" s="169" t="s">
        <v>997</v>
      </c>
      <c r="G683" s="170" t="s">
        <v>998</v>
      </c>
      <c r="H683" s="171">
        <v>83</v>
      </c>
      <c r="I683" s="172"/>
      <c r="J683" s="173">
        <f>ROUND(I683*H683,2)</f>
        <v>0</v>
      </c>
      <c r="K683" s="169" t="s">
        <v>19</v>
      </c>
      <c r="L683" s="174"/>
      <c r="M683" s="175" t="s">
        <v>19</v>
      </c>
      <c r="N683" s="176" t="s">
        <v>42</v>
      </c>
      <c r="P683" s="137">
        <f>O683*H683</f>
        <v>0</v>
      </c>
      <c r="Q683" s="137">
        <v>1</v>
      </c>
      <c r="R683" s="137">
        <f>Q683*H683</f>
        <v>83</v>
      </c>
      <c r="S683" s="137">
        <v>0</v>
      </c>
      <c r="T683" s="138">
        <f>S683*H683</f>
        <v>0</v>
      </c>
      <c r="AR683" s="139" t="s">
        <v>379</v>
      </c>
      <c r="AT683" s="139" t="s">
        <v>449</v>
      </c>
      <c r="AU683" s="139" t="s">
        <v>81</v>
      </c>
      <c r="AY683" s="18" t="s">
        <v>142</v>
      </c>
      <c r="BE683" s="140">
        <f>IF(N683="základní",J683,0)</f>
        <v>0</v>
      </c>
      <c r="BF683" s="140">
        <f>IF(N683="snížená",J683,0)</f>
        <v>0</v>
      </c>
      <c r="BG683" s="140">
        <f>IF(N683="zákl. přenesená",J683,0)</f>
        <v>0</v>
      </c>
      <c r="BH683" s="140">
        <f>IF(N683="sníž. přenesená",J683,0)</f>
        <v>0</v>
      </c>
      <c r="BI683" s="140">
        <f>IF(N683="nulová",J683,0)</f>
        <v>0</v>
      </c>
      <c r="BJ683" s="18" t="s">
        <v>79</v>
      </c>
      <c r="BK683" s="140">
        <f>ROUND(I683*H683,2)</f>
        <v>0</v>
      </c>
      <c r="BL683" s="18" t="s">
        <v>267</v>
      </c>
      <c r="BM683" s="139" t="s">
        <v>999</v>
      </c>
    </row>
    <row r="684" spans="2:65" s="1" customFormat="1" ht="19.5">
      <c r="B684" s="33"/>
      <c r="D684" s="141" t="s">
        <v>151</v>
      </c>
      <c r="F684" s="142" t="s">
        <v>997</v>
      </c>
      <c r="I684" s="143"/>
      <c r="L684" s="33"/>
      <c r="M684" s="144"/>
      <c r="T684" s="54"/>
      <c r="AT684" s="18" t="s">
        <v>151</v>
      </c>
      <c r="AU684" s="18" t="s">
        <v>81</v>
      </c>
    </row>
    <row r="685" spans="2:65" s="1" customFormat="1" ht="37.9" customHeight="1">
      <c r="B685" s="33"/>
      <c r="C685" s="128" t="s">
        <v>1000</v>
      </c>
      <c r="D685" s="128" t="s">
        <v>144</v>
      </c>
      <c r="E685" s="129" t="s">
        <v>1001</v>
      </c>
      <c r="F685" s="130" t="s">
        <v>1002</v>
      </c>
      <c r="G685" s="131" t="s">
        <v>998</v>
      </c>
      <c r="H685" s="132">
        <v>142.69499999999999</v>
      </c>
      <c r="I685" s="133"/>
      <c r="J685" s="134">
        <f>ROUND(I685*H685,2)</f>
        <v>0</v>
      </c>
      <c r="K685" s="130" t="s">
        <v>19</v>
      </c>
      <c r="L685" s="33"/>
      <c r="M685" s="135" t="s">
        <v>19</v>
      </c>
      <c r="N685" s="136" t="s">
        <v>42</v>
      </c>
      <c r="P685" s="137">
        <f>O685*H685</f>
        <v>0</v>
      </c>
      <c r="Q685" s="137">
        <v>5.0000000000000002E-5</v>
      </c>
      <c r="R685" s="137">
        <f>Q685*H685</f>
        <v>7.1347499999999996E-3</v>
      </c>
      <c r="S685" s="137">
        <v>0</v>
      </c>
      <c r="T685" s="138">
        <f>S685*H685</f>
        <v>0</v>
      </c>
      <c r="AR685" s="139" t="s">
        <v>267</v>
      </c>
      <c r="AT685" s="139" t="s">
        <v>144</v>
      </c>
      <c r="AU685" s="139" t="s">
        <v>81</v>
      </c>
      <c r="AY685" s="18" t="s">
        <v>142</v>
      </c>
      <c r="BE685" s="140">
        <f>IF(N685="základní",J685,0)</f>
        <v>0</v>
      </c>
      <c r="BF685" s="140">
        <f>IF(N685="snížená",J685,0)</f>
        <v>0</v>
      </c>
      <c r="BG685" s="140">
        <f>IF(N685="zákl. přenesená",J685,0)</f>
        <v>0</v>
      </c>
      <c r="BH685" s="140">
        <f>IF(N685="sníž. přenesená",J685,0)</f>
        <v>0</v>
      </c>
      <c r="BI685" s="140">
        <f>IF(N685="nulová",J685,0)</f>
        <v>0</v>
      </c>
      <c r="BJ685" s="18" t="s">
        <v>79</v>
      </c>
      <c r="BK685" s="140">
        <f>ROUND(I685*H685,2)</f>
        <v>0</v>
      </c>
      <c r="BL685" s="18" t="s">
        <v>267</v>
      </c>
      <c r="BM685" s="139" t="s">
        <v>1003</v>
      </c>
    </row>
    <row r="686" spans="2:65" s="1" customFormat="1" ht="29.25">
      <c r="B686" s="33"/>
      <c r="D686" s="141" t="s">
        <v>151</v>
      </c>
      <c r="F686" s="142" t="s">
        <v>1002</v>
      </c>
      <c r="I686" s="143"/>
      <c r="L686" s="33"/>
      <c r="M686" s="144"/>
      <c r="T686" s="54"/>
      <c r="AT686" s="18" t="s">
        <v>151</v>
      </c>
      <c r="AU686" s="18" t="s">
        <v>81</v>
      </c>
    </row>
    <row r="687" spans="2:65" s="12" customFormat="1" ht="11.25">
      <c r="B687" s="147"/>
      <c r="D687" s="141" t="s">
        <v>155</v>
      </c>
      <c r="E687" s="148" t="s">
        <v>19</v>
      </c>
      <c r="F687" s="149" t="s">
        <v>1004</v>
      </c>
      <c r="H687" s="148" t="s">
        <v>19</v>
      </c>
      <c r="I687" s="150"/>
      <c r="L687" s="147"/>
      <c r="M687" s="151"/>
      <c r="T687" s="152"/>
      <c r="AT687" s="148" t="s">
        <v>155</v>
      </c>
      <c r="AU687" s="148" t="s">
        <v>81</v>
      </c>
      <c r="AV687" s="12" t="s">
        <v>79</v>
      </c>
      <c r="AW687" s="12" t="s">
        <v>32</v>
      </c>
      <c r="AX687" s="12" t="s">
        <v>71</v>
      </c>
      <c r="AY687" s="148" t="s">
        <v>142</v>
      </c>
    </row>
    <row r="688" spans="2:65" s="13" customFormat="1" ht="11.25">
      <c r="B688" s="153"/>
      <c r="D688" s="141" t="s">
        <v>155</v>
      </c>
      <c r="E688" s="154" t="s">
        <v>19</v>
      </c>
      <c r="F688" s="155" t="s">
        <v>1005</v>
      </c>
      <c r="H688" s="156">
        <v>76.319999999999993</v>
      </c>
      <c r="I688" s="157"/>
      <c r="L688" s="153"/>
      <c r="M688" s="158"/>
      <c r="T688" s="159"/>
      <c r="AT688" s="154" t="s">
        <v>155</v>
      </c>
      <c r="AU688" s="154" t="s">
        <v>81</v>
      </c>
      <c r="AV688" s="13" t="s">
        <v>81</v>
      </c>
      <c r="AW688" s="13" t="s">
        <v>32</v>
      </c>
      <c r="AX688" s="13" t="s">
        <v>71</v>
      </c>
      <c r="AY688" s="154" t="s">
        <v>142</v>
      </c>
    </row>
    <row r="689" spans="2:65" s="13" customFormat="1" ht="11.25">
      <c r="B689" s="153"/>
      <c r="D689" s="141" t="s">
        <v>155</v>
      </c>
      <c r="E689" s="154" t="s">
        <v>19</v>
      </c>
      <c r="F689" s="155" t="s">
        <v>1006</v>
      </c>
      <c r="H689" s="156">
        <v>14.175000000000001</v>
      </c>
      <c r="I689" s="157"/>
      <c r="L689" s="153"/>
      <c r="M689" s="158"/>
      <c r="T689" s="159"/>
      <c r="AT689" s="154" t="s">
        <v>155</v>
      </c>
      <c r="AU689" s="154" t="s">
        <v>81</v>
      </c>
      <c r="AV689" s="13" t="s">
        <v>81</v>
      </c>
      <c r="AW689" s="13" t="s">
        <v>32</v>
      </c>
      <c r="AX689" s="13" t="s">
        <v>71</v>
      </c>
      <c r="AY689" s="154" t="s">
        <v>142</v>
      </c>
    </row>
    <row r="690" spans="2:65" s="13" customFormat="1" ht="11.25">
      <c r="B690" s="153"/>
      <c r="D690" s="141" t="s">
        <v>155</v>
      </c>
      <c r="E690" s="154" t="s">
        <v>19</v>
      </c>
      <c r="F690" s="155" t="s">
        <v>1007</v>
      </c>
      <c r="H690" s="156">
        <v>3.24</v>
      </c>
      <c r="I690" s="157"/>
      <c r="L690" s="153"/>
      <c r="M690" s="158"/>
      <c r="T690" s="159"/>
      <c r="AT690" s="154" t="s">
        <v>155</v>
      </c>
      <c r="AU690" s="154" t="s">
        <v>81</v>
      </c>
      <c r="AV690" s="13" t="s">
        <v>81</v>
      </c>
      <c r="AW690" s="13" t="s">
        <v>32</v>
      </c>
      <c r="AX690" s="13" t="s">
        <v>71</v>
      </c>
      <c r="AY690" s="154" t="s">
        <v>142</v>
      </c>
    </row>
    <row r="691" spans="2:65" s="13" customFormat="1" ht="11.25">
      <c r="B691" s="153"/>
      <c r="D691" s="141" t="s">
        <v>155</v>
      </c>
      <c r="E691" s="154" t="s">
        <v>19</v>
      </c>
      <c r="F691" s="155" t="s">
        <v>1008</v>
      </c>
      <c r="H691" s="156">
        <v>48.96</v>
      </c>
      <c r="I691" s="157"/>
      <c r="L691" s="153"/>
      <c r="M691" s="158"/>
      <c r="T691" s="159"/>
      <c r="AT691" s="154" t="s">
        <v>155</v>
      </c>
      <c r="AU691" s="154" t="s">
        <v>81</v>
      </c>
      <c r="AV691" s="13" t="s">
        <v>81</v>
      </c>
      <c r="AW691" s="13" t="s">
        <v>32</v>
      </c>
      <c r="AX691" s="13" t="s">
        <v>71</v>
      </c>
      <c r="AY691" s="154" t="s">
        <v>142</v>
      </c>
    </row>
    <row r="692" spans="2:65" s="14" customFormat="1" ht="11.25">
      <c r="B692" s="160"/>
      <c r="D692" s="141" t="s">
        <v>155</v>
      </c>
      <c r="E692" s="161" t="s">
        <v>19</v>
      </c>
      <c r="F692" s="162" t="s">
        <v>190</v>
      </c>
      <c r="H692" s="163">
        <v>142.69499999999999</v>
      </c>
      <c r="I692" s="164"/>
      <c r="L692" s="160"/>
      <c r="M692" s="165"/>
      <c r="T692" s="166"/>
      <c r="AT692" s="161" t="s">
        <v>155</v>
      </c>
      <c r="AU692" s="161" t="s">
        <v>81</v>
      </c>
      <c r="AV692" s="14" t="s">
        <v>149</v>
      </c>
      <c r="AW692" s="14" t="s">
        <v>32</v>
      </c>
      <c r="AX692" s="14" t="s">
        <v>79</v>
      </c>
      <c r="AY692" s="161" t="s">
        <v>142</v>
      </c>
    </row>
    <row r="693" spans="2:65" s="1" customFormat="1" ht="21.75" customHeight="1">
      <c r="B693" s="33"/>
      <c r="C693" s="167" t="s">
        <v>1009</v>
      </c>
      <c r="D693" s="167" t="s">
        <v>449</v>
      </c>
      <c r="E693" s="168" t="s">
        <v>1010</v>
      </c>
      <c r="F693" s="169" t="s">
        <v>1011</v>
      </c>
      <c r="G693" s="170" t="s">
        <v>216</v>
      </c>
      <c r="H693" s="171">
        <v>7.5999999999999998E-2</v>
      </c>
      <c r="I693" s="172"/>
      <c r="J693" s="173">
        <f>ROUND(I693*H693,2)</f>
        <v>0</v>
      </c>
      <c r="K693" s="169" t="s">
        <v>148</v>
      </c>
      <c r="L693" s="174"/>
      <c r="M693" s="175" t="s">
        <v>19</v>
      </c>
      <c r="N693" s="176" t="s">
        <v>42</v>
      </c>
      <c r="P693" s="137">
        <f>O693*H693</f>
        <v>0</v>
      </c>
      <c r="Q693" s="137">
        <v>1</v>
      </c>
      <c r="R693" s="137">
        <f>Q693*H693</f>
        <v>7.5999999999999998E-2</v>
      </c>
      <c r="S693" s="137">
        <v>0</v>
      </c>
      <c r="T693" s="138">
        <f>S693*H693</f>
        <v>0</v>
      </c>
      <c r="AR693" s="139" t="s">
        <v>379</v>
      </c>
      <c r="AT693" s="139" t="s">
        <v>449</v>
      </c>
      <c r="AU693" s="139" t="s">
        <v>81</v>
      </c>
      <c r="AY693" s="18" t="s">
        <v>142</v>
      </c>
      <c r="BE693" s="140">
        <f>IF(N693="základní",J693,0)</f>
        <v>0</v>
      </c>
      <c r="BF693" s="140">
        <f>IF(N693="snížená",J693,0)</f>
        <v>0</v>
      </c>
      <c r="BG693" s="140">
        <f>IF(N693="zákl. přenesená",J693,0)</f>
        <v>0</v>
      </c>
      <c r="BH693" s="140">
        <f>IF(N693="sníž. přenesená",J693,0)</f>
        <v>0</v>
      </c>
      <c r="BI693" s="140">
        <f>IF(N693="nulová",J693,0)</f>
        <v>0</v>
      </c>
      <c r="BJ693" s="18" t="s">
        <v>79</v>
      </c>
      <c r="BK693" s="140">
        <f>ROUND(I693*H693,2)</f>
        <v>0</v>
      </c>
      <c r="BL693" s="18" t="s">
        <v>267</v>
      </c>
      <c r="BM693" s="139" t="s">
        <v>1012</v>
      </c>
    </row>
    <row r="694" spans="2:65" s="1" customFormat="1" ht="11.25">
      <c r="B694" s="33"/>
      <c r="D694" s="141" t="s">
        <v>151</v>
      </c>
      <c r="F694" s="142" t="s">
        <v>1011</v>
      </c>
      <c r="I694" s="143"/>
      <c r="L694" s="33"/>
      <c r="M694" s="144"/>
      <c r="T694" s="54"/>
      <c r="AT694" s="18" t="s">
        <v>151</v>
      </c>
      <c r="AU694" s="18" t="s">
        <v>81</v>
      </c>
    </row>
    <row r="695" spans="2:65" s="13" customFormat="1" ht="11.25">
      <c r="B695" s="153"/>
      <c r="D695" s="141" t="s">
        <v>155</v>
      </c>
      <c r="E695" s="154" t="s">
        <v>19</v>
      </c>
      <c r="F695" s="155" t="s">
        <v>1013</v>
      </c>
      <c r="H695" s="156">
        <v>7.5999999999999998E-2</v>
      </c>
      <c r="I695" s="157"/>
      <c r="L695" s="153"/>
      <c r="M695" s="158"/>
      <c r="T695" s="159"/>
      <c r="AT695" s="154" t="s">
        <v>155</v>
      </c>
      <c r="AU695" s="154" t="s">
        <v>81</v>
      </c>
      <c r="AV695" s="13" t="s">
        <v>81</v>
      </c>
      <c r="AW695" s="13" t="s">
        <v>32</v>
      </c>
      <c r="AX695" s="13" t="s">
        <v>79</v>
      </c>
      <c r="AY695" s="154" t="s">
        <v>142</v>
      </c>
    </row>
    <row r="696" spans="2:65" s="1" customFormat="1" ht="21.75" customHeight="1">
      <c r="B696" s="33"/>
      <c r="C696" s="167" t="s">
        <v>1014</v>
      </c>
      <c r="D696" s="167" t="s">
        <v>449</v>
      </c>
      <c r="E696" s="168" t="s">
        <v>1015</v>
      </c>
      <c r="F696" s="169" t="s">
        <v>1016</v>
      </c>
      <c r="G696" s="170" t="s">
        <v>216</v>
      </c>
      <c r="H696" s="171">
        <v>1.7000000000000001E-2</v>
      </c>
      <c r="I696" s="172"/>
      <c r="J696" s="173">
        <f>ROUND(I696*H696,2)</f>
        <v>0</v>
      </c>
      <c r="K696" s="169" t="s">
        <v>148</v>
      </c>
      <c r="L696" s="174"/>
      <c r="M696" s="175" t="s">
        <v>19</v>
      </c>
      <c r="N696" s="176" t="s">
        <v>42</v>
      </c>
      <c r="P696" s="137">
        <f>O696*H696</f>
        <v>0</v>
      </c>
      <c r="Q696" s="137">
        <v>1</v>
      </c>
      <c r="R696" s="137">
        <f>Q696*H696</f>
        <v>1.7000000000000001E-2</v>
      </c>
      <c r="S696" s="137">
        <v>0</v>
      </c>
      <c r="T696" s="138">
        <f>S696*H696</f>
        <v>0</v>
      </c>
      <c r="AR696" s="139" t="s">
        <v>379</v>
      </c>
      <c r="AT696" s="139" t="s">
        <v>449</v>
      </c>
      <c r="AU696" s="139" t="s">
        <v>81</v>
      </c>
      <c r="AY696" s="18" t="s">
        <v>142</v>
      </c>
      <c r="BE696" s="140">
        <f>IF(N696="základní",J696,0)</f>
        <v>0</v>
      </c>
      <c r="BF696" s="140">
        <f>IF(N696="snížená",J696,0)</f>
        <v>0</v>
      </c>
      <c r="BG696" s="140">
        <f>IF(N696="zákl. přenesená",J696,0)</f>
        <v>0</v>
      </c>
      <c r="BH696" s="140">
        <f>IF(N696="sníž. přenesená",J696,0)</f>
        <v>0</v>
      </c>
      <c r="BI696" s="140">
        <f>IF(N696="nulová",J696,0)</f>
        <v>0</v>
      </c>
      <c r="BJ696" s="18" t="s">
        <v>79</v>
      </c>
      <c r="BK696" s="140">
        <f>ROUND(I696*H696,2)</f>
        <v>0</v>
      </c>
      <c r="BL696" s="18" t="s">
        <v>267</v>
      </c>
      <c r="BM696" s="139" t="s">
        <v>1017</v>
      </c>
    </row>
    <row r="697" spans="2:65" s="1" customFormat="1" ht="11.25">
      <c r="B697" s="33"/>
      <c r="D697" s="141" t="s">
        <v>151</v>
      </c>
      <c r="F697" s="142" t="s">
        <v>1016</v>
      </c>
      <c r="I697" s="143"/>
      <c r="L697" s="33"/>
      <c r="M697" s="144"/>
      <c r="T697" s="54"/>
      <c r="AT697" s="18" t="s">
        <v>151</v>
      </c>
      <c r="AU697" s="18" t="s">
        <v>81</v>
      </c>
    </row>
    <row r="698" spans="2:65" s="13" customFormat="1" ht="11.25">
      <c r="B698" s="153"/>
      <c r="D698" s="141" t="s">
        <v>155</v>
      </c>
      <c r="E698" s="154" t="s">
        <v>19</v>
      </c>
      <c r="F698" s="155" t="s">
        <v>1018</v>
      </c>
      <c r="H698" s="156">
        <v>1.7000000000000001E-2</v>
      </c>
      <c r="I698" s="157"/>
      <c r="L698" s="153"/>
      <c r="M698" s="158"/>
      <c r="T698" s="159"/>
      <c r="AT698" s="154" t="s">
        <v>155</v>
      </c>
      <c r="AU698" s="154" t="s">
        <v>81</v>
      </c>
      <c r="AV698" s="13" t="s">
        <v>81</v>
      </c>
      <c r="AW698" s="13" t="s">
        <v>32</v>
      </c>
      <c r="AX698" s="13" t="s">
        <v>79</v>
      </c>
      <c r="AY698" s="154" t="s">
        <v>142</v>
      </c>
    </row>
    <row r="699" spans="2:65" s="1" customFormat="1" ht="21.75" customHeight="1">
      <c r="B699" s="33"/>
      <c r="C699" s="167" t="s">
        <v>1019</v>
      </c>
      <c r="D699" s="167" t="s">
        <v>449</v>
      </c>
      <c r="E699" s="168" t="s">
        <v>1020</v>
      </c>
      <c r="F699" s="169" t="s">
        <v>1021</v>
      </c>
      <c r="G699" s="170" t="s">
        <v>216</v>
      </c>
      <c r="H699" s="171">
        <v>4.9000000000000002E-2</v>
      </c>
      <c r="I699" s="172"/>
      <c r="J699" s="173">
        <f>ROUND(I699*H699,2)</f>
        <v>0</v>
      </c>
      <c r="K699" s="169" t="s">
        <v>148</v>
      </c>
      <c r="L699" s="174"/>
      <c r="M699" s="175" t="s">
        <v>19</v>
      </c>
      <c r="N699" s="176" t="s">
        <v>42</v>
      </c>
      <c r="P699" s="137">
        <f>O699*H699</f>
        <v>0</v>
      </c>
      <c r="Q699" s="137">
        <v>1</v>
      </c>
      <c r="R699" s="137">
        <f>Q699*H699</f>
        <v>4.9000000000000002E-2</v>
      </c>
      <c r="S699" s="137">
        <v>0</v>
      </c>
      <c r="T699" s="138">
        <f>S699*H699</f>
        <v>0</v>
      </c>
      <c r="AR699" s="139" t="s">
        <v>379</v>
      </c>
      <c r="AT699" s="139" t="s">
        <v>449</v>
      </c>
      <c r="AU699" s="139" t="s">
        <v>81</v>
      </c>
      <c r="AY699" s="18" t="s">
        <v>142</v>
      </c>
      <c r="BE699" s="140">
        <f>IF(N699="základní",J699,0)</f>
        <v>0</v>
      </c>
      <c r="BF699" s="140">
        <f>IF(N699="snížená",J699,0)</f>
        <v>0</v>
      </c>
      <c r="BG699" s="140">
        <f>IF(N699="zákl. přenesená",J699,0)</f>
        <v>0</v>
      </c>
      <c r="BH699" s="140">
        <f>IF(N699="sníž. přenesená",J699,0)</f>
        <v>0</v>
      </c>
      <c r="BI699" s="140">
        <f>IF(N699="nulová",J699,0)</f>
        <v>0</v>
      </c>
      <c r="BJ699" s="18" t="s">
        <v>79</v>
      </c>
      <c r="BK699" s="140">
        <f>ROUND(I699*H699,2)</f>
        <v>0</v>
      </c>
      <c r="BL699" s="18" t="s">
        <v>267</v>
      </c>
      <c r="BM699" s="139" t="s">
        <v>1022</v>
      </c>
    </row>
    <row r="700" spans="2:65" s="1" customFormat="1" ht="11.25">
      <c r="B700" s="33"/>
      <c r="D700" s="141" t="s">
        <v>151</v>
      </c>
      <c r="F700" s="142" t="s">
        <v>1021</v>
      </c>
      <c r="I700" s="143"/>
      <c r="L700" s="33"/>
      <c r="M700" s="144"/>
      <c r="T700" s="54"/>
      <c r="AT700" s="18" t="s">
        <v>151</v>
      </c>
      <c r="AU700" s="18" t="s">
        <v>81</v>
      </c>
    </row>
    <row r="701" spans="2:65" s="13" customFormat="1" ht="11.25">
      <c r="B701" s="153"/>
      <c r="D701" s="141" t="s">
        <v>155</v>
      </c>
      <c r="E701" s="154" t="s">
        <v>19</v>
      </c>
      <c r="F701" s="155" t="s">
        <v>1023</v>
      </c>
      <c r="H701" s="156">
        <v>4.9000000000000002E-2</v>
      </c>
      <c r="I701" s="157"/>
      <c r="L701" s="153"/>
      <c r="M701" s="158"/>
      <c r="T701" s="159"/>
      <c r="AT701" s="154" t="s">
        <v>155</v>
      </c>
      <c r="AU701" s="154" t="s">
        <v>81</v>
      </c>
      <c r="AV701" s="13" t="s">
        <v>81</v>
      </c>
      <c r="AW701" s="13" t="s">
        <v>32</v>
      </c>
      <c r="AX701" s="13" t="s">
        <v>79</v>
      </c>
      <c r="AY701" s="154" t="s">
        <v>142</v>
      </c>
    </row>
    <row r="702" spans="2:65" s="1" customFormat="1" ht="24.2" customHeight="1">
      <c r="B702" s="33"/>
      <c r="C702" s="128" t="s">
        <v>1024</v>
      </c>
      <c r="D702" s="128" t="s">
        <v>144</v>
      </c>
      <c r="E702" s="129" t="s">
        <v>1025</v>
      </c>
      <c r="F702" s="130" t="s">
        <v>1026</v>
      </c>
      <c r="G702" s="131" t="s">
        <v>669</v>
      </c>
      <c r="H702" s="177"/>
      <c r="I702" s="133"/>
      <c r="J702" s="134">
        <f>ROUND(I702*H702,2)</f>
        <v>0</v>
      </c>
      <c r="K702" s="130" t="s">
        <v>148</v>
      </c>
      <c r="L702" s="33"/>
      <c r="M702" s="135" t="s">
        <v>19</v>
      </c>
      <c r="N702" s="136" t="s">
        <v>42</v>
      </c>
      <c r="P702" s="137">
        <f>O702*H702</f>
        <v>0</v>
      </c>
      <c r="Q702" s="137">
        <v>0</v>
      </c>
      <c r="R702" s="137">
        <f>Q702*H702</f>
        <v>0</v>
      </c>
      <c r="S702" s="137">
        <v>0</v>
      </c>
      <c r="T702" s="138">
        <f>S702*H702</f>
        <v>0</v>
      </c>
      <c r="AR702" s="139" t="s">
        <v>267</v>
      </c>
      <c r="AT702" s="139" t="s">
        <v>144</v>
      </c>
      <c r="AU702" s="139" t="s">
        <v>81</v>
      </c>
      <c r="AY702" s="18" t="s">
        <v>142</v>
      </c>
      <c r="BE702" s="140">
        <f>IF(N702="základní",J702,0)</f>
        <v>0</v>
      </c>
      <c r="BF702" s="140">
        <f>IF(N702="snížená",J702,0)</f>
        <v>0</v>
      </c>
      <c r="BG702" s="140">
        <f>IF(N702="zákl. přenesená",J702,0)</f>
        <v>0</v>
      </c>
      <c r="BH702" s="140">
        <f>IF(N702="sníž. přenesená",J702,0)</f>
        <v>0</v>
      </c>
      <c r="BI702" s="140">
        <f>IF(N702="nulová",J702,0)</f>
        <v>0</v>
      </c>
      <c r="BJ702" s="18" t="s">
        <v>79</v>
      </c>
      <c r="BK702" s="140">
        <f>ROUND(I702*H702,2)</f>
        <v>0</v>
      </c>
      <c r="BL702" s="18" t="s">
        <v>267</v>
      </c>
      <c r="BM702" s="139" t="s">
        <v>1027</v>
      </c>
    </row>
    <row r="703" spans="2:65" s="1" customFormat="1" ht="29.25">
      <c r="B703" s="33"/>
      <c r="D703" s="141" t="s">
        <v>151</v>
      </c>
      <c r="F703" s="142" t="s">
        <v>1028</v>
      </c>
      <c r="I703" s="143"/>
      <c r="L703" s="33"/>
      <c r="M703" s="144"/>
      <c r="T703" s="54"/>
      <c r="AT703" s="18" t="s">
        <v>151</v>
      </c>
      <c r="AU703" s="18" t="s">
        <v>81</v>
      </c>
    </row>
    <row r="704" spans="2:65" s="1" customFormat="1" ht="11.25">
      <c r="B704" s="33"/>
      <c r="D704" s="145" t="s">
        <v>153</v>
      </c>
      <c r="F704" s="146" t="s">
        <v>1029</v>
      </c>
      <c r="I704" s="143"/>
      <c r="L704" s="33"/>
      <c r="M704" s="144"/>
      <c r="T704" s="54"/>
      <c r="AT704" s="18" t="s">
        <v>153</v>
      </c>
      <c r="AU704" s="18" t="s">
        <v>81</v>
      </c>
    </row>
    <row r="705" spans="2:65" s="11" customFormat="1" ht="22.9" customHeight="1">
      <c r="B705" s="116"/>
      <c r="D705" s="117" t="s">
        <v>70</v>
      </c>
      <c r="E705" s="126" t="s">
        <v>1030</v>
      </c>
      <c r="F705" s="126" t="s">
        <v>1031</v>
      </c>
      <c r="I705" s="119"/>
      <c r="J705" s="127">
        <f>BK705</f>
        <v>0</v>
      </c>
      <c r="L705" s="116"/>
      <c r="M705" s="121"/>
      <c r="P705" s="122">
        <f>SUM(P706:P712)</f>
        <v>0</v>
      </c>
      <c r="R705" s="122">
        <f>SUM(R706:R712)</f>
        <v>6.2759999999999995E-3</v>
      </c>
      <c r="T705" s="123">
        <f>SUM(T706:T712)</f>
        <v>0</v>
      </c>
      <c r="AR705" s="117" t="s">
        <v>166</v>
      </c>
      <c r="AT705" s="124" t="s">
        <v>70</v>
      </c>
      <c r="AU705" s="124" t="s">
        <v>79</v>
      </c>
      <c r="AY705" s="117" t="s">
        <v>142</v>
      </c>
      <c r="BK705" s="125">
        <f>SUM(BK706:BK712)</f>
        <v>0</v>
      </c>
    </row>
    <row r="706" spans="2:65" s="1" customFormat="1" ht="16.5" customHeight="1">
      <c r="B706" s="33"/>
      <c r="C706" s="128" t="s">
        <v>1032</v>
      </c>
      <c r="D706" s="128" t="s">
        <v>144</v>
      </c>
      <c r="E706" s="129" t="s">
        <v>1033</v>
      </c>
      <c r="F706" s="130" t="s">
        <v>1034</v>
      </c>
      <c r="G706" s="131" t="s">
        <v>147</v>
      </c>
      <c r="H706" s="132">
        <v>26.15</v>
      </c>
      <c r="I706" s="133"/>
      <c r="J706" s="134">
        <f>ROUND(I706*H706,2)</f>
        <v>0</v>
      </c>
      <c r="K706" s="130" t="s">
        <v>148</v>
      </c>
      <c r="L706" s="33"/>
      <c r="M706" s="135" t="s">
        <v>19</v>
      </c>
      <c r="N706" s="136" t="s">
        <v>42</v>
      </c>
      <c r="P706" s="137">
        <f>O706*H706</f>
        <v>0</v>
      </c>
      <c r="Q706" s="137">
        <v>2.4000000000000001E-4</v>
      </c>
      <c r="R706" s="137">
        <f>Q706*H706</f>
        <v>6.2759999999999995E-3</v>
      </c>
      <c r="S706" s="137">
        <v>0</v>
      </c>
      <c r="T706" s="138">
        <f>S706*H706</f>
        <v>0</v>
      </c>
      <c r="AR706" s="139" t="s">
        <v>267</v>
      </c>
      <c r="AT706" s="139" t="s">
        <v>144</v>
      </c>
      <c r="AU706" s="139" t="s">
        <v>81</v>
      </c>
      <c r="AY706" s="18" t="s">
        <v>142</v>
      </c>
      <c r="BE706" s="140">
        <f>IF(N706="základní",J706,0)</f>
        <v>0</v>
      </c>
      <c r="BF706" s="140">
        <f>IF(N706="snížená",J706,0)</f>
        <v>0</v>
      </c>
      <c r="BG706" s="140">
        <f>IF(N706="zákl. přenesená",J706,0)</f>
        <v>0</v>
      </c>
      <c r="BH706" s="140">
        <f>IF(N706="sníž. přenesená",J706,0)</f>
        <v>0</v>
      </c>
      <c r="BI706" s="140">
        <f>IF(N706="nulová",J706,0)</f>
        <v>0</v>
      </c>
      <c r="BJ706" s="18" t="s">
        <v>79</v>
      </c>
      <c r="BK706" s="140">
        <f>ROUND(I706*H706,2)</f>
        <v>0</v>
      </c>
      <c r="BL706" s="18" t="s">
        <v>267</v>
      </c>
      <c r="BM706" s="139" t="s">
        <v>1035</v>
      </c>
    </row>
    <row r="707" spans="2:65" s="1" customFormat="1" ht="11.25">
      <c r="B707" s="33"/>
      <c r="D707" s="141" t="s">
        <v>151</v>
      </c>
      <c r="F707" s="142" t="s">
        <v>1036</v>
      </c>
      <c r="I707" s="143"/>
      <c r="L707" s="33"/>
      <c r="M707" s="144"/>
      <c r="T707" s="54"/>
      <c r="AT707" s="18" t="s">
        <v>151</v>
      </c>
      <c r="AU707" s="18" t="s">
        <v>81</v>
      </c>
    </row>
    <row r="708" spans="2:65" s="1" customFormat="1" ht="11.25">
      <c r="B708" s="33"/>
      <c r="D708" s="145" t="s">
        <v>153</v>
      </c>
      <c r="F708" s="146" t="s">
        <v>1037</v>
      </c>
      <c r="I708" s="143"/>
      <c r="L708" s="33"/>
      <c r="M708" s="144"/>
      <c r="T708" s="54"/>
      <c r="AT708" s="18" t="s">
        <v>153</v>
      </c>
      <c r="AU708" s="18" t="s">
        <v>81</v>
      </c>
    </row>
    <row r="709" spans="2:65" s="12" customFormat="1" ht="22.5">
      <c r="B709" s="147"/>
      <c r="D709" s="141" t="s">
        <v>155</v>
      </c>
      <c r="E709" s="148" t="s">
        <v>19</v>
      </c>
      <c r="F709" s="149" t="s">
        <v>265</v>
      </c>
      <c r="H709" s="148" t="s">
        <v>19</v>
      </c>
      <c r="I709" s="150"/>
      <c r="L709" s="147"/>
      <c r="M709" s="151"/>
      <c r="T709" s="152"/>
      <c r="AT709" s="148" t="s">
        <v>155</v>
      </c>
      <c r="AU709" s="148" t="s">
        <v>81</v>
      </c>
      <c r="AV709" s="12" t="s">
        <v>79</v>
      </c>
      <c r="AW709" s="12" t="s">
        <v>32</v>
      </c>
      <c r="AX709" s="12" t="s">
        <v>71</v>
      </c>
      <c r="AY709" s="148" t="s">
        <v>142</v>
      </c>
    </row>
    <row r="710" spans="2:65" s="13" customFormat="1" ht="11.25">
      <c r="B710" s="153"/>
      <c r="D710" s="141" t="s">
        <v>155</v>
      </c>
      <c r="E710" s="154" t="s">
        <v>19</v>
      </c>
      <c r="F710" s="155" t="s">
        <v>1038</v>
      </c>
      <c r="H710" s="156">
        <v>23.75</v>
      </c>
      <c r="I710" s="157"/>
      <c r="L710" s="153"/>
      <c r="M710" s="158"/>
      <c r="T710" s="159"/>
      <c r="AT710" s="154" t="s">
        <v>155</v>
      </c>
      <c r="AU710" s="154" t="s">
        <v>81</v>
      </c>
      <c r="AV710" s="13" t="s">
        <v>81</v>
      </c>
      <c r="AW710" s="13" t="s">
        <v>32</v>
      </c>
      <c r="AX710" s="13" t="s">
        <v>71</v>
      </c>
      <c r="AY710" s="154" t="s">
        <v>142</v>
      </c>
    </row>
    <row r="711" spans="2:65" s="13" customFormat="1" ht="11.25">
      <c r="B711" s="153"/>
      <c r="D711" s="141" t="s">
        <v>155</v>
      </c>
      <c r="E711" s="154" t="s">
        <v>19</v>
      </c>
      <c r="F711" s="155" t="s">
        <v>1039</v>
      </c>
      <c r="H711" s="156">
        <v>2.4</v>
      </c>
      <c r="I711" s="157"/>
      <c r="L711" s="153"/>
      <c r="M711" s="158"/>
      <c r="T711" s="159"/>
      <c r="AT711" s="154" t="s">
        <v>155</v>
      </c>
      <c r="AU711" s="154" t="s">
        <v>81</v>
      </c>
      <c r="AV711" s="13" t="s">
        <v>81</v>
      </c>
      <c r="AW711" s="13" t="s">
        <v>32</v>
      </c>
      <c r="AX711" s="13" t="s">
        <v>71</v>
      </c>
      <c r="AY711" s="154" t="s">
        <v>142</v>
      </c>
    </row>
    <row r="712" spans="2:65" s="14" customFormat="1" ht="11.25">
      <c r="B712" s="160"/>
      <c r="D712" s="141" t="s">
        <v>155</v>
      </c>
      <c r="E712" s="161" t="s">
        <v>19</v>
      </c>
      <c r="F712" s="162" t="s">
        <v>190</v>
      </c>
      <c r="H712" s="163">
        <v>26.15</v>
      </c>
      <c r="I712" s="164"/>
      <c r="L712" s="160"/>
      <c r="M712" s="165"/>
      <c r="T712" s="166"/>
      <c r="AT712" s="161" t="s">
        <v>155</v>
      </c>
      <c r="AU712" s="161" t="s">
        <v>81</v>
      </c>
      <c r="AV712" s="14" t="s">
        <v>149</v>
      </c>
      <c r="AW712" s="14" t="s">
        <v>32</v>
      </c>
      <c r="AX712" s="14" t="s">
        <v>79</v>
      </c>
      <c r="AY712" s="161" t="s">
        <v>142</v>
      </c>
    </row>
    <row r="713" spans="2:65" s="11" customFormat="1" ht="22.9" customHeight="1">
      <c r="B713" s="116"/>
      <c r="D713" s="117" t="s">
        <v>70</v>
      </c>
      <c r="E713" s="126" t="s">
        <v>1040</v>
      </c>
      <c r="F713" s="126" t="s">
        <v>1041</v>
      </c>
      <c r="I713" s="119"/>
      <c r="J713" s="127">
        <f>BK713</f>
        <v>0</v>
      </c>
      <c r="L713" s="116"/>
      <c r="M713" s="121"/>
      <c r="P713" s="122">
        <f>SUM(P714:P720)</f>
        <v>0</v>
      </c>
      <c r="R713" s="122">
        <f>SUM(R714:R720)</f>
        <v>3.1753619999999996E-2</v>
      </c>
      <c r="T713" s="123">
        <f>SUM(T714:T720)</f>
        <v>0</v>
      </c>
      <c r="AR713" s="117" t="s">
        <v>81</v>
      </c>
      <c r="AT713" s="124" t="s">
        <v>70</v>
      </c>
      <c r="AU713" s="124" t="s">
        <v>79</v>
      </c>
      <c r="AY713" s="117" t="s">
        <v>142</v>
      </c>
      <c r="BK713" s="125">
        <f>SUM(BK714:BK720)</f>
        <v>0</v>
      </c>
    </row>
    <row r="714" spans="2:65" s="1" customFormat="1" ht="24.2" customHeight="1">
      <c r="B714" s="33"/>
      <c r="C714" s="128" t="s">
        <v>1042</v>
      </c>
      <c r="D714" s="128" t="s">
        <v>144</v>
      </c>
      <c r="E714" s="129" t="s">
        <v>1043</v>
      </c>
      <c r="F714" s="130" t="s">
        <v>1044</v>
      </c>
      <c r="G714" s="131" t="s">
        <v>147</v>
      </c>
      <c r="H714" s="132">
        <v>58.802999999999997</v>
      </c>
      <c r="I714" s="133"/>
      <c r="J714" s="134">
        <f>ROUND(I714*H714,2)</f>
        <v>0</v>
      </c>
      <c r="K714" s="130" t="s">
        <v>1045</v>
      </c>
      <c r="L714" s="33"/>
      <c r="M714" s="135" t="s">
        <v>19</v>
      </c>
      <c r="N714" s="136" t="s">
        <v>42</v>
      </c>
      <c r="P714" s="137">
        <f>O714*H714</f>
        <v>0</v>
      </c>
      <c r="Q714" s="137">
        <v>5.4000000000000001E-4</v>
      </c>
      <c r="R714" s="137">
        <f>Q714*H714</f>
        <v>3.1753619999999996E-2</v>
      </c>
      <c r="S714" s="137">
        <v>0</v>
      </c>
      <c r="T714" s="138">
        <f>S714*H714</f>
        <v>0</v>
      </c>
      <c r="AR714" s="139" t="s">
        <v>267</v>
      </c>
      <c r="AT714" s="139" t="s">
        <v>144</v>
      </c>
      <c r="AU714" s="139" t="s">
        <v>81</v>
      </c>
      <c r="AY714" s="18" t="s">
        <v>142</v>
      </c>
      <c r="BE714" s="140">
        <f>IF(N714="základní",J714,0)</f>
        <v>0</v>
      </c>
      <c r="BF714" s="140">
        <f>IF(N714="snížená",J714,0)</f>
        <v>0</v>
      </c>
      <c r="BG714" s="140">
        <f>IF(N714="zákl. přenesená",J714,0)</f>
        <v>0</v>
      </c>
      <c r="BH714" s="140">
        <f>IF(N714="sníž. přenesená",J714,0)</f>
        <v>0</v>
      </c>
      <c r="BI714" s="140">
        <f>IF(N714="nulová",J714,0)</f>
        <v>0</v>
      </c>
      <c r="BJ714" s="18" t="s">
        <v>79</v>
      </c>
      <c r="BK714" s="140">
        <f>ROUND(I714*H714,2)</f>
        <v>0</v>
      </c>
      <c r="BL714" s="18" t="s">
        <v>267</v>
      </c>
      <c r="BM714" s="139" t="s">
        <v>1046</v>
      </c>
    </row>
    <row r="715" spans="2:65" s="1" customFormat="1" ht="11.25">
      <c r="B715" s="33"/>
      <c r="D715" s="141" t="s">
        <v>151</v>
      </c>
      <c r="F715" s="142" t="s">
        <v>1044</v>
      </c>
      <c r="I715" s="143"/>
      <c r="L715" s="33"/>
      <c r="M715" s="144"/>
      <c r="T715" s="54"/>
      <c r="AT715" s="18" t="s">
        <v>151</v>
      </c>
      <c r="AU715" s="18" t="s">
        <v>81</v>
      </c>
    </row>
    <row r="716" spans="2:65" s="1" customFormat="1" ht="11.25">
      <c r="B716" s="33"/>
      <c r="D716" s="145" t="s">
        <v>153</v>
      </c>
      <c r="F716" s="146" t="s">
        <v>1047</v>
      </c>
      <c r="I716" s="143"/>
      <c r="L716" s="33"/>
      <c r="M716" s="144"/>
      <c r="T716" s="54"/>
      <c r="AT716" s="18" t="s">
        <v>153</v>
      </c>
      <c r="AU716" s="18" t="s">
        <v>81</v>
      </c>
    </row>
    <row r="717" spans="2:65" s="12" customFormat="1" ht="22.5">
      <c r="B717" s="147"/>
      <c r="D717" s="141" t="s">
        <v>155</v>
      </c>
      <c r="E717" s="148" t="s">
        <v>19</v>
      </c>
      <c r="F717" s="149" t="s">
        <v>265</v>
      </c>
      <c r="H717" s="148" t="s">
        <v>19</v>
      </c>
      <c r="I717" s="150"/>
      <c r="L717" s="147"/>
      <c r="M717" s="151"/>
      <c r="T717" s="152"/>
      <c r="AT717" s="148" t="s">
        <v>155</v>
      </c>
      <c r="AU717" s="148" t="s">
        <v>81</v>
      </c>
      <c r="AV717" s="12" t="s">
        <v>79</v>
      </c>
      <c r="AW717" s="12" t="s">
        <v>32</v>
      </c>
      <c r="AX717" s="12" t="s">
        <v>71</v>
      </c>
      <c r="AY717" s="148" t="s">
        <v>142</v>
      </c>
    </row>
    <row r="718" spans="2:65" s="13" customFormat="1" ht="11.25">
      <c r="B718" s="153"/>
      <c r="D718" s="141" t="s">
        <v>155</v>
      </c>
      <c r="E718" s="154" t="s">
        <v>19</v>
      </c>
      <c r="F718" s="155" t="s">
        <v>1048</v>
      </c>
      <c r="H718" s="156">
        <v>55.692</v>
      </c>
      <c r="I718" s="157"/>
      <c r="L718" s="153"/>
      <c r="M718" s="158"/>
      <c r="T718" s="159"/>
      <c r="AT718" s="154" t="s">
        <v>155</v>
      </c>
      <c r="AU718" s="154" t="s">
        <v>81</v>
      </c>
      <c r="AV718" s="13" t="s">
        <v>81</v>
      </c>
      <c r="AW718" s="13" t="s">
        <v>32</v>
      </c>
      <c r="AX718" s="13" t="s">
        <v>71</v>
      </c>
      <c r="AY718" s="154" t="s">
        <v>142</v>
      </c>
    </row>
    <row r="719" spans="2:65" s="13" customFormat="1" ht="11.25">
      <c r="B719" s="153"/>
      <c r="D719" s="141" t="s">
        <v>155</v>
      </c>
      <c r="E719" s="154" t="s">
        <v>19</v>
      </c>
      <c r="F719" s="155" t="s">
        <v>1049</v>
      </c>
      <c r="H719" s="156">
        <v>3.1110000000000002</v>
      </c>
      <c r="I719" s="157"/>
      <c r="L719" s="153"/>
      <c r="M719" s="158"/>
      <c r="T719" s="159"/>
      <c r="AT719" s="154" t="s">
        <v>155</v>
      </c>
      <c r="AU719" s="154" t="s">
        <v>81</v>
      </c>
      <c r="AV719" s="13" t="s">
        <v>81</v>
      </c>
      <c r="AW719" s="13" t="s">
        <v>32</v>
      </c>
      <c r="AX719" s="13" t="s">
        <v>71</v>
      </c>
      <c r="AY719" s="154" t="s">
        <v>142</v>
      </c>
    </row>
    <row r="720" spans="2:65" s="14" customFormat="1" ht="11.25">
      <c r="B720" s="160"/>
      <c r="D720" s="141" t="s">
        <v>155</v>
      </c>
      <c r="E720" s="161" t="s">
        <v>19</v>
      </c>
      <c r="F720" s="162" t="s">
        <v>190</v>
      </c>
      <c r="H720" s="163">
        <v>58.802999999999997</v>
      </c>
      <c r="I720" s="164"/>
      <c r="L720" s="160"/>
      <c r="M720" s="165"/>
      <c r="T720" s="166"/>
      <c r="AT720" s="161" t="s">
        <v>155</v>
      </c>
      <c r="AU720" s="161" t="s">
        <v>81</v>
      </c>
      <c r="AV720" s="14" t="s">
        <v>149</v>
      </c>
      <c r="AW720" s="14" t="s">
        <v>32</v>
      </c>
      <c r="AX720" s="14" t="s">
        <v>79</v>
      </c>
      <c r="AY720" s="161" t="s">
        <v>142</v>
      </c>
    </row>
    <row r="721" spans="2:65" s="11" customFormat="1" ht="22.9" customHeight="1">
      <c r="B721" s="116"/>
      <c r="D721" s="117" t="s">
        <v>70</v>
      </c>
      <c r="E721" s="126" t="s">
        <v>1050</v>
      </c>
      <c r="F721" s="126" t="s">
        <v>1051</v>
      </c>
      <c r="I721" s="119"/>
      <c r="J721" s="127">
        <f>BK721</f>
        <v>0</v>
      </c>
      <c r="L721" s="116"/>
      <c r="M721" s="121"/>
      <c r="P721" s="122">
        <f>SUM(P722:P728)</f>
        <v>0</v>
      </c>
      <c r="R721" s="122">
        <f>SUM(R722:R728)</f>
        <v>8.63388E-3</v>
      </c>
      <c r="T721" s="123">
        <f>SUM(T722:T728)</f>
        <v>0</v>
      </c>
      <c r="AR721" s="117" t="s">
        <v>81</v>
      </c>
      <c r="AT721" s="124" t="s">
        <v>70</v>
      </c>
      <c r="AU721" s="124" t="s">
        <v>79</v>
      </c>
      <c r="AY721" s="117" t="s">
        <v>142</v>
      </c>
      <c r="BK721" s="125">
        <f>SUM(BK722:BK728)</f>
        <v>0</v>
      </c>
    </row>
    <row r="722" spans="2:65" s="1" customFormat="1" ht="24.2" customHeight="1">
      <c r="B722" s="33"/>
      <c r="C722" s="128" t="s">
        <v>1052</v>
      </c>
      <c r="D722" s="128" t="s">
        <v>144</v>
      </c>
      <c r="E722" s="129" t="s">
        <v>1053</v>
      </c>
      <c r="F722" s="130" t="s">
        <v>1054</v>
      </c>
      <c r="G722" s="131" t="s">
        <v>147</v>
      </c>
      <c r="H722" s="132">
        <v>29.771999999999998</v>
      </c>
      <c r="I722" s="133"/>
      <c r="J722" s="134">
        <f>ROUND(I722*H722,2)</f>
        <v>0</v>
      </c>
      <c r="K722" s="130" t="s">
        <v>148</v>
      </c>
      <c r="L722" s="33"/>
      <c r="M722" s="135" t="s">
        <v>19</v>
      </c>
      <c r="N722" s="136" t="s">
        <v>42</v>
      </c>
      <c r="P722" s="137">
        <f>O722*H722</f>
        <v>0</v>
      </c>
      <c r="Q722" s="137">
        <v>2.9E-4</v>
      </c>
      <c r="R722" s="137">
        <f>Q722*H722</f>
        <v>8.63388E-3</v>
      </c>
      <c r="S722" s="137">
        <v>0</v>
      </c>
      <c r="T722" s="138">
        <f>S722*H722</f>
        <v>0</v>
      </c>
      <c r="AR722" s="139" t="s">
        <v>267</v>
      </c>
      <c r="AT722" s="139" t="s">
        <v>144</v>
      </c>
      <c r="AU722" s="139" t="s">
        <v>81</v>
      </c>
      <c r="AY722" s="18" t="s">
        <v>142</v>
      </c>
      <c r="BE722" s="140">
        <f>IF(N722="základní",J722,0)</f>
        <v>0</v>
      </c>
      <c r="BF722" s="140">
        <f>IF(N722="snížená",J722,0)</f>
        <v>0</v>
      </c>
      <c r="BG722" s="140">
        <f>IF(N722="zákl. přenesená",J722,0)</f>
        <v>0</v>
      </c>
      <c r="BH722" s="140">
        <f>IF(N722="sníž. přenesená",J722,0)</f>
        <v>0</v>
      </c>
      <c r="BI722" s="140">
        <f>IF(N722="nulová",J722,0)</f>
        <v>0</v>
      </c>
      <c r="BJ722" s="18" t="s">
        <v>79</v>
      </c>
      <c r="BK722" s="140">
        <f>ROUND(I722*H722,2)</f>
        <v>0</v>
      </c>
      <c r="BL722" s="18" t="s">
        <v>267</v>
      </c>
      <c r="BM722" s="139" t="s">
        <v>1055</v>
      </c>
    </row>
    <row r="723" spans="2:65" s="1" customFormat="1" ht="19.5">
      <c r="B723" s="33"/>
      <c r="D723" s="141" t="s">
        <v>151</v>
      </c>
      <c r="F723" s="142" t="s">
        <v>1056</v>
      </c>
      <c r="I723" s="143"/>
      <c r="L723" s="33"/>
      <c r="M723" s="144"/>
      <c r="T723" s="54"/>
      <c r="AT723" s="18" t="s">
        <v>151</v>
      </c>
      <c r="AU723" s="18" t="s">
        <v>81</v>
      </c>
    </row>
    <row r="724" spans="2:65" s="1" customFormat="1" ht="11.25">
      <c r="B724" s="33"/>
      <c r="D724" s="145" t="s">
        <v>153</v>
      </c>
      <c r="F724" s="146" t="s">
        <v>1057</v>
      </c>
      <c r="I724" s="143"/>
      <c r="L724" s="33"/>
      <c r="M724" s="144"/>
      <c r="T724" s="54"/>
      <c r="AT724" s="18" t="s">
        <v>153</v>
      </c>
      <c r="AU724" s="18" t="s">
        <v>81</v>
      </c>
    </row>
    <row r="725" spans="2:65" s="12" customFormat="1" ht="22.5">
      <c r="B725" s="147"/>
      <c r="D725" s="141" t="s">
        <v>155</v>
      </c>
      <c r="E725" s="148" t="s">
        <v>19</v>
      </c>
      <c r="F725" s="149" t="s">
        <v>265</v>
      </c>
      <c r="H725" s="148" t="s">
        <v>19</v>
      </c>
      <c r="I725" s="150"/>
      <c r="L725" s="147"/>
      <c r="M725" s="151"/>
      <c r="T725" s="152"/>
      <c r="AT725" s="148" t="s">
        <v>155</v>
      </c>
      <c r="AU725" s="148" t="s">
        <v>81</v>
      </c>
      <c r="AV725" s="12" t="s">
        <v>79</v>
      </c>
      <c r="AW725" s="12" t="s">
        <v>32</v>
      </c>
      <c r="AX725" s="12" t="s">
        <v>71</v>
      </c>
      <c r="AY725" s="148" t="s">
        <v>142</v>
      </c>
    </row>
    <row r="726" spans="2:65" s="13" customFormat="1" ht="11.25">
      <c r="B726" s="153"/>
      <c r="D726" s="141" t="s">
        <v>155</v>
      </c>
      <c r="E726" s="154" t="s">
        <v>19</v>
      </c>
      <c r="F726" s="155" t="s">
        <v>894</v>
      </c>
      <c r="H726" s="156">
        <v>5.2130000000000001</v>
      </c>
      <c r="I726" s="157"/>
      <c r="L726" s="153"/>
      <c r="M726" s="158"/>
      <c r="T726" s="159"/>
      <c r="AT726" s="154" t="s">
        <v>155</v>
      </c>
      <c r="AU726" s="154" t="s">
        <v>81</v>
      </c>
      <c r="AV726" s="13" t="s">
        <v>81</v>
      </c>
      <c r="AW726" s="13" t="s">
        <v>32</v>
      </c>
      <c r="AX726" s="13" t="s">
        <v>71</v>
      </c>
      <c r="AY726" s="154" t="s">
        <v>142</v>
      </c>
    </row>
    <row r="727" spans="2:65" s="13" customFormat="1" ht="11.25">
      <c r="B727" s="153"/>
      <c r="D727" s="141" t="s">
        <v>155</v>
      </c>
      <c r="E727" s="154" t="s">
        <v>19</v>
      </c>
      <c r="F727" s="155" t="s">
        <v>1058</v>
      </c>
      <c r="H727" s="156">
        <v>24.559000000000001</v>
      </c>
      <c r="I727" s="157"/>
      <c r="L727" s="153"/>
      <c r="M727" s="158"/>
      <c r="T727" s="159"/>
      <c r="AT727" s="154" t="s">
        <v>155</v>
      </c>
      <c r="AU727" s="154" t="s">
        <v>81</v>
      </c>
      <c r="AV727" s="13" t="s">
        <v>81</v>
      </c>
      <c r="AW727" s="13" t="s">
        <v>32</v>
      </c>
      <c r="AX727" s="13" t="s">
        <v>71</v>
      </c>
      <c r="AY727" s="154" t="s">
        <v>142</v>
      </c>
    </row>
    <row r="728" spans="2:65" s="14" customFormat="1" ht="11.25">
      <c r="B728" s="160"/>
      <c r="D728" s="141" t="s">
        <v>155</v>
      </c>
      <c r="E728" s="161" t="s">
        <v>19</v>
      </c>
      <c r="F728" s="162" t="s">
        <v>190</v>
      </c>
      <c r="H728" s="163">
        <v>29.772000000000002</v>
      </c>
      <c r="I728" s="164"/>
      <c r="L728" s="160"/>
      <c r="M728" s="178"/>
      <c r="N728" s="179"/>
      <c r="O728" s="179"/>
      <c r="P728" s="179"/>
      <c r="Q728" s="179"/>
      <c r="R728" s="179"/>
      <c r="S728" s="179"/>
      <c r="T728" s="180"/>
      <c r="AT728" s="161" t="s">
        <v>155</v>
      </c>
      <c r="AU728" s="161" t="s">
        <v>81</v>
      </c>
      <c r="AV728" s="14" t="s">
        <v>149</v>
      </c>
      <c r="AW728" s="14" t="s">
        <v>32</v>
      </c>
      <c r="AX728" s="14" t="s">
        <v>79</v>
      </c>
      <c r="AY728" s="161" t="s">
        <v>142</v>
      </c>
    </row>
    <row r="729" spans="2:65" s="1" customFormat="1" ht="6.95" customHeight="1">
      <c r="B729" s="42"/>
      <c r="C729" s="43"/>
      <c r="D729" s="43"/>
      <c r="E729" s="43"/>
      <c r="F729" s="43"/>
      <c r="G729" s="43"/>
      <c r="H729" s="43"/>
      <c r="I729" s="43"/>
      <c r="J729" s="43"/>
      <c r="K729" s="43"/>
      <c r="L729" s="33"/>
    </row>
  </sheetData>
  <sheetProtection algorithmName="SHA-512" hashValue="LOQouqCEYqmtEtNqfjhf6PaylAKfX6cfEQuKWqS4gRP0EKwzD+ZJh5zEpkbwp0A/3moS5lxyPx8k/mnhprcymw==" saltValue="WzFXEpbuvLwRaCLcMgavUz17jQIcCKwduhfltdKWLtM4nZzRwe4cUXLuGHF6Y9S2M3FKbWfL/cCp/CQbuH1JvQ==" spinCount="100000" sheet="1" objects="1" scenarios="1" formatColumns="0" formatRows="0" autoFilter="0"/>
  <autoFilter ref="C101:K728" xr:uid="{00000000-0009-0000-0000-000001000000}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hyperlinks>
    <hyperlink ref="F107" r:id="rId1" xr:uid="{00000000-0004-0000-0100-000000000000}"/>
    <hyperlink ref="F112" r:id="rId2" xr:uid="{00000000-0004-0000-0100-000001000000}"/>
    <hyperlink ref="F118" r:id="rId3" xr:uid="{00000000-0004-0000-0100-000002000000}"/>
    <hyperlink ref="F123" r:id="rId4" xr:uid="{00000000-0004-0000-0100-000003000000}"/>
    <hyperlink ref="F128" r:id="rId5" xr:uid="{00000000-0004-0000-0100-000004000000}"/>
    <hyperlink ref="F136" r:id="rId6" xr:uid="{00000000-0004-0000-0100-000005000000}"/>
    <hyperlink ref="F142" r:id="rId7" xr:uid="{00000000-0004-0000-0100-000006000000}"/>
    <hyperlink ref="F149" r:id="rId8" xr:uid="{00000000-0004-0000-0100-000007000000}"/>
    <hyperlink ref="F152" r:id="rId9" xr:uid="{00000000-0004-0000-0100-000008000000}"/>
    <hyperlink ref="F156" r:id="rId10" xr:uid="{00000000-0004-0000-0100-000009000000}"/>
    <hyperlink ref="F161" r:id="rId11" xr:uid="{00000000-0004-0000-0100-00000A000000}"/>
    <hyperlink ref="F166" r:id="rId12" xr:uid="{00000000-0004-0000-0100-00000B000000}"/>
    <hyperlink ref="F171" r:id="rId13" xr:uid="{00000000-0004-0000-0100-00000C000000}"/>
    <hyperlink ref="F176" r:id="rId14" xr:uid="{00000000-0004-0000-0100-00000D000000}"/>
    <hyperlink ref="F181" r:id="rId15" xr:uid="{00000000-0004-0000-0100-00000E000000}"/>
    <hyperlink ref="F186" r:id="rId16" xr:uid="{00000000-0004-0000-0100-00000F000000}"/>
    <hyperlink ref="F191" r:id="rId17" xr:uid="{00000000-0004-0000-0100-000010000000}"/>
    <hyperlink ref="F194" r:id="rId18" xr:uid="{00000000-0004-0000-0100-000011000000}"/>
    <hyperlink ref="F198" r:id="rId19" xr:uid="{00000000-0004-0000-0100-000012000000}"/>
    <hyperlink ref="F202" r:id="rId20" xr:uid="{00000000-0004-0000-0100-000013000000}"/>
    <hyperlink ref="F207" r:id="rId21" xr:uid="{00000000-0004-0000-0100-000014000000}"/>
    <hyperlink ref="F211" r:id="rId22" xr:uid="{00000000-0004-0000-0100-000015000000}"/>
    <hyperlink ref="F214" r:id="rId23" xr:uid="{00000000-0004-0000-0100-000016000000}"/>
    <hyperlink ref="F220" r:id="rId24" xr:uid="{00000000-0004-0000-0100-000017000000}"/>
    <hyperlink ref="F227" r:id="rId25" xr:uid="{00000000-0004-0000-0100-000018000000}"/>
    <hyperlink ref="F232" r:id="rId26" xr:uid="{00000000-0004-0000-0100-000019000000}"/>
    <hyperlink ref="F237" r:id="rId27" xr:uid="{00000000-0004-0000-0100-00001A000000}"/>
    <hyperlink ref="F240" r:id="rId28" xr:uid="{00000000-0004-0000-0100-00001B000000}"/>
    <hyperlink ref="F245" r:id="rId29" xr:uid="{00000000-0004-0000-0100-00001C000000}"/>
    <hyperlink ref="F250" r:id="rId30" xr:uid="{00000000-0004-0000-0100-00001D000000}"/>
    <hyperlink ref="F257" r:id="rId31" xr:uid="{00000000-0004-0000-0100-00001E000000}"/>
    <hyperlink ref="F260" r:id="rId32" xr:uid="{00000000-0004-0000-0100-00001F000000}"/>
    <hyperlink ref="F265" r:id="rId33" xr:uid="{00000000-0004-0000-0100-000020000000}"/>
    <hyperlink ref="F268" r:id="rId34" xr:uid="{00000000-0004-0000-0100-000021000000}"/>
    <hyperlink ref="F272" r:id="rId35" xr:uid="{00000000-0004-0000-0100-000022000000}"/>
    <hyperlink ref="F277" r:id="rId36" xr:uid="{00000000-0004-0000-0100-000023000000}"/>
    <hyperlink ref="F283" r:id="rId37" xr:uid="{00000000-0004-0000-0100-000024000000}"/>
    <hyperlink ref="F286" r:id="rId38" xr:uid="{00000000-0004-0000-0100-000025000000}"/>
    <hyperlink ref="F291" r:id="rId39" xr:uid="{00000000-0004-0000-0100-000026000000}"/>
    <hyperlink ref="F296" r:id="rId40" xr:uid="{00000000-0004-0000-0100-000027000000}"/>
    <hyperlink ref="F300" r:id="rId41" xr:uid="{00000000-0004-0000-0100-000028000000}"/>
    <hyperlink ref="F314" r:id="rId42" xr:uid="{00000000-0004-0000-0100-000029000000}"/>
    <hyperlink ref="F317" r:id="rId43" xr:uid="{00000000-0004-0000-0100-00002A000000}"/>
    <hyperlink ref="F333" r:id="rId44" xr:uid="{00000000-0004-0000-0100-00002B000000}"/>
    <hyperlink ref="F349" r:id="rId45" xr:uid="{00000000-0004-0000-0100-00002C000000}"/>
    <hyperlink ref="F357" r:id="rId46" xr:uid="{00000000-0004-0000-0100-00002D000000}"/>
    <hyperlink ref="F365" r:id="rId47" xr:uid="{00000000-0004-0000-0100-00002E000000}"/>
    <hyperlink ref="F369" r:id="rId48" xr:uid="{00000000-0004-0000-0100-00002F000000}"/>
    <hyperlink ref="F372" r:id="rId49" xr:uid="{00000000-0004-0000-0100-000030000000}"/>
    <hyperlink ref="F379" r:id="rId50" xr:uid="{00000000-0004-0000-0100-000031000000}"/>
    <hyperlink ref="F383" r:id="rId51" xr:uid="{00000000-0004-0000-0100-000032000000}"/>
    <hyperlink ref="F388" r:id="rId52" xr:uid="{00000000-0004-0000-0100-000033000000}"/>
    <hyperlink ref="F393" r:id="rId53" xr:uid="{00000000-0004-0000-0100-000034000000}"/>
    <hyperlink ref="F404" r:id="rId54" xr:uid="{00000000-0004-0000-0100-000035000000}"/>
    <hyperlink ref="F409" r:id="rId55" xr:uid="{00000000-0004-0000-0100-000036000000}"/>
    <hyperlink ref="F416" r:id="rId56" xr:uid="{00000000-0004-0000-0100-000037000000}"/>
    <hyperlink ref="F427" r:id="rId57" xr:uid="{00000000-0004-0000-0100-000038000000}"/>
    <hyperlink ref="F440" r:id="rId58" xr:uid="{00000000-0004-0000-0100-000039000000}"/>
    <hyperlink ref="F453" r:id="rId59" xr:uid="{00000000-0004-0000-0100-00003A000000}"/>
    <hyperlink ref="F457" r:id="rId60" xr:uid="{00000000-0004-0000-0100-00003B000000}"/>
    <hyperlink ref="F461" r:id="rId61" xr:uid="{00000000-0004-0000-0100-00003C000000}"/>
    <hyperlink ref="F464" r:id="rId62" xr:uid="{00000000-0004-0000-0100-00003D000000}"/>
    <hyperlink ref="F467" r:id="rId63" xr:uid="{00000000-0004-0000-0100-00003E000000}"/>
    <hyperlink ref="F471" r:id="rId64" xr:uid="{00000000-0004-0000-0100-00003F000000}"/>
    <hyperlink ref="F475" r:id="rId65" xr:uid="{00000000-0004-0000-0100-000040000000}"/>
    <hyperlink ref="F483" r:id="rId66" xr:uid="{00000000-0004-0000-0100-000041000000}"/>
    <hyperlink ref="F495" r:id="rId67" xr:uid="{00000000-0004-0000-0100-000042000000}"/>
    <hyperlink ref="F499" r:id="rId68" xr:uid="{00000000-0004-0000-0100-000043000000}"/>
    <hyperlink ref="F507" r:id="rId69" xr:uid="{00000000-0004-0000-0100-000044000000}"/>
    <hyperlink ref="F510" r:id="rId70" xr:uid="{00000000-0004-0000-0100-000045000000}"/>
    <hyperlink ref="F514" r:id="rId71" xr:uid="{00000000-0004-0000-0100-000046000000}"/>
    <hyperlink ref="F520" r:id="rId72" xr:uid="{00000000-0004-0000-0100-000047000000}"/>
    <hyperlink ref="F526" r:id="rId73" xr:uid="{00000000-0004-0000-0100-000048000000}"/>
    <hyperlink ref="F530" r:id="rId74" xr:uid="{00000000-0004-0000-0100-000049000000}"/>
    <hyperlink ref="F550" r:id="rId75" xr:uid="{00000000-0004-0000-0100-00004A000000}"/>
    <hyperlink ref="F558" r:id="rId76" xr:uid="{00000000-0004-0000-0100-00004B000000}"/>
    <hyperlink ref="F562" r:id="rId77" xr:uid="{00000000-0004-0000-0100-00004C000000}"/>
    <hyperlink ref="F577" r:id="rId78" xr:uid="{00000000-0004-0000-0100-00004D000000}"/>
    <hyperlink ref="F589" r:id="rId79" xr:uid="{00000000-0004-0000-0100-00004E000000}"/>
    <hyperlink ref="F600" r:id="rId80" xr:uid="{00000000-0004-0000-0100-00004F000000}"/>
    <hyperlink ref="F604" r:id="rId81" xr:uid="{00000000-0004-0000-0100-000050000000}"/>
    <hyperlink ref="F607" r:id="rId82" xr:uid="{00000000-0004-0000-0100-000051000000}"/>
    <hyperlink ref="F617" r:id="rId83" xr:uid="{00000000-0004-0000-0100-000052000000}"/>
    <hyperlink ref="F621" r:id="rId84" xr:uid="{00000000-0004-0000-0100-000053000000}"/>
    <hyperlink ref="F625" r:id="rId85" xr:uid="{00000000-0004-0000-0100-000054000000}"/>
    <hyperlink ref="F630" r:id="rId86" xr:uid="{00000000-0004-0000-0100-000055000000}"/>
    <hyperlink ref="F635" r:id="rId87" xr:uid="{00000000-0004-0000-0100-000056000000}"/>
    <hyperlink ref="F640" r:id="rId88" xr:uid="{00000000-0004-0000-0100-000057000000}"/>
    <hyperlink ref="F643" r:id="rId89" xr:uid="{00000000-0004-0000-0100-000058000000}"/>
    <hyperlink ref="F649" r:id="rId90" xr:uid="{00000000-0004-0000-0100-000059000000}"/>
    <hyperlink ref="F653" r:id="rId91" xr:uid="{00000000-0004-0000-0100-00005A000000}"/>
    <hyperlink ref="F656" r:id="rId92" xr:uid="{00000000-0004-0000-0100-00005B000000}"/>
    <hyperlink ref="F659" r:id="rId93" xr:uid="{00000000-0004-0000-0100-00005C000000}"/>
    <hyperlink ref="F662" r:id="rId94" xr:uid="{00000000-0004-0000-0100-00005D000000}"/>
    <hyperlink ref="F668" r:id="rId95" xr:uid="{00000000-0004-0000-0100-00005E000000}"/>
    <hyperlink ref="F672" r:id="rId96" xr:uid="{00000000-0004-0000-0100-00005F000000}"/>
    <hyperlink ref="F681" r:id="rId97" xr:uid="{00000000-0004-0000-0100-000060000000}"/>
    <hyperlink ref="F704" r:id="rId98" xr:uid="{00000000-0004-0000-0100-000061000000}"/>
    <hyperlink ref="F708" r:id="rId99" xr:uid="{00000000-0004-0000-0100-000062000000}"/>
    <hyperlink ref="F716" r:id="rId100" xr:uid="{00000000-0004-0000-0100-000063000000}"/>
    <hyperlink ref="F724" r:id="rId101" xr:uid="{00000000-0004-0000-0100-00006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KRÁLŮV DVŮR - Plnící místo HZS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1059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45866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19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19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19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37</v>
      </c>
      <c r="J30" s="64">
        <f>ROUND(J93,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>
      <c r="B33" s="33"/>
      <c r="D33" s="53" t="s">
        <v>41</v>
      </c>
      <c r="E33" s="28" t="s">
        <v>42</v>
      </c>
      <c r="F33" s="89">
        <f>ROUND((SUM(BE93:BE187)),  2)</f>
        <v>0</v>
      </c>
      <c r="I33" s="90">
        <v>0.21</v>
      </c>
      <c r="J33" s="89">
        <f>ROUND(((SUM(BE93:BE187))*I33),  2)</f>
        <v>0</v>
      </c>
      <c r="L33" s="33"/>
    </row>
    <row r="34" spans="2:12" s="1" customFormat="1" ht="14.45" customHeight="1">
      <c r="B34" s="33"/>
      <c r="E34" s="28" t="s">
        <v>43</v>
      </c>
      <c r="F34" s="89">
        <f>ROUND((SUM(BF93:BF187)),  2)</f>
        <v>0</v>
      </c>
      <c r="I34" s="90">
        <v>0.12</v>
      </c>
      <c r="J34" s="89">
        <f>ROUND(((SUM(BF93:BF187))*I34),  2)</f>
        <v>0</v>
      </c>
      <c r="L34" s="33"/>
    </row>
    <row r="35" spans="2:12" s="1" customFormat="1" ht="14.45" hidden="1" customHeight="1">
      <c r="B35" s="33"/>
      <c r="E35" s="28" t="s">
        <v>44</v>
      </c>
      <c r="F35" s="89">
        <f>ROUND((SUM(BG93:BG187)),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45</v>
      </c>
      <c r="F36" s="89">
        <f>ROUND((SUM(BH93:BH187)),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46</v>
      </c>
      <c r="F37" s="89">
        <f>ROUND((SUM(BI93:BI187)),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KRÁLŮV DVŮR - Plnící místo HZS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02 - Elektroinstalace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Králův Dvůr</v>
      </c>
      <c r="I52" s="28" t="s">
        <v>23</v>
      </c>
      <c r="J52" s="50">
        <f>IF(J12="","",J12)</f>
        <v>45866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24</v>
      </c>
      <c r="F54" s="26" t="str">
        <f>E15</f>
        <v>Město Králův Dvůr,nám. Míru 139,267 01 Králův Dvůr</v>
      </c>
      <c r="I54" s="28" t="s">
        <v>30</v>
      </c>
      <c r="J54" s="31" t="str">
        <f>E21</f>
        <v>Spektra PRO spol. s r.o.,V Hlinkách 1548,266 01 Be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p. Lenka Dejdarová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69</v>
      </c>
      <c r="J59" s="64">
        <f>J93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1060</v>
      </c>
      <c r="E60" s="102"/>
      <c r="F60" s="102"/>
      <c r="G60" s="102"/>
      <c r="H60" s="102"/>
      <c r="I60" s="102"/>
      <c r="J60" s="103">
        <f>J94</f>
        <v>0</v>
      </c>
      <c r="L60" s="100"/>
    </row>
    <row r="61" spans="2:47" s="9" customFormat="1" ht="19.899999999999999" customHeight="1">
      <c r="B61" s="104"/>
      <c r="D61" s="105" t="s">
        <v>1061</v>
      </c>
      <c r="E61" s="106"/>
      <c r="F61" s="106"/>
      <c r="G61" s="106"/>
      <c r="H61" s="106"/>
      <c r="I61" s="106"/>
      <c r="J61" s="107">
        <f>J95</f>
        <v>0</v>
      </c>
      <c r="L61" s="104"/>
    </row>
    <row r="62" spans="2:47" s="9" customFormat="1" ht="14.85" customHeight="1">
      <c r="B62" s="104"/>
      <c r="D62" s="105" t="s">
        <v>1062</v>
      </c>
      <c r="E62" s="106"/>
      <c r="F62" s="106"/>
      <c r="G62" s="106"/>
      <c r="H62" s="106"/>
      <c r="I62" s="106"/>
      <c r="J62" s="107">
        <f>J96</f>
        <v>0</v>
      </c>
      <c r="L62" s="104"/>
    </row>
    <row r="63" spans="2:47" s="9" customFormat="1" ht="14.85" customHeight="1">
      <c r="B63" s="104"/>
      <c r="D63" s="105" t="s">
        <v>1063</v>
      </c>
      <c r="E63" s="106"/>
      <c r="F63" s="106"/>
      <c r="G63" s="106"/>
      <c r="H63" s="106"/>
      <c r="I63" s="106"/>
      <c r="J63" s="107">
        <f>J103</f>
        <v>0</v>
      </c>
      <c r="L63" s="104"/>
    </row>
    <row r="64" spans="2:47" s="9" customFormat="1" ht="21.75" customHeight="1">
      <c r="B64" s="104"/>
      <c r="D64" s="105" t="s">
        <v>1064</v>
      </c>
      <c r="E64" s="106"/>
      <c r="F64" s="106"/>
      <c r="G64" s="106"/>
      <c r="H64" s="106"/>
      <c r="I64" s="106"/>
      <c r="J64" s="107">
        <f>J104</f>
        <v>0</v>
      </c>
      <c r="L64" s="104"/>
    </row>
    <row r="65" spans="2:12" s="9" customFormat="1" ht="14.85" customHeight="1">
      <c r="B65" s="104"/>
      <c r="D65" s="105" t="s">
        <v>1065</v>
      </c>
      <c r="E65" s="106"/>
      <c r="F65" s="106"/>
      <c r="G65" s="106"/>
      <c r="H65" s="106"/>
      <c r="I65" s="106"/>
      <c r="J65" s="107">
        <f>J121</f>
        <v>0</v>
      </c>
      <c r="L65" s="104"/>
    </row>
    <row r="66" spans="2:12" s="9" customFormat="1" ht="21.75" customHeight="1">
      <c r="B66" s="104"/>
      <c r="D66" s="105" t="s">
        <v>1066</v>
      </c>
      <c r="E66" s="106"/>
      <c r="F66" s="106"/>
      <c r="G66" s="106"/>
      <c r="H66" s="106"/>
      <c r="I66" s="106"/>
      <c r="J66" s="107">
        <f>J122</f>
        <v>0</v>
      </c>
      <c r="L66" s="104"/>
    </row>
    <row r="67" spans="2:12" s="9" customFormat="1" ht="21.75" customHeight="1">
      <c r="B67" s="104"/>
      <c r="D67" s="105" t="s">
        <v>1067</v>
      </c>
      <c r="E67" s="106"/>
      <c r="F67" s="106"/>
      <c r="G67" s="106"/>
      <c r="H67" s="106"/>
      <c r="I67" s="106"/>
      <c r="J67" s="107">
        <f>J137</f>
        <v>0</v>
      </c>
      <c r="L67" s="104"/>
    </row>
    <row r="68" spans="2:12" s="9" customFormat="1" ht="21.75" customHeight="1">
      <c r="B68" s="104"/>
      <c r="D68" s="105" t="s">
        <v>1068</v>
      </c>
      <c r="E68" s="106"/>
      <c r="F68" s="106"/>
      <c r="G68" s="106"/>
      <c r="H68" s="106"/>
      <c r="I68" s="106"/>
      <c r="J68" s="107">
        <f>J142</f>
        <v>0</v>
      </c>
      <c r="L68" s="104"/>
    </row>
    <row r="69" spans="2:12" s="9" customFormat="1" ht="21.75" customHeight="1">
      <c r="B69" s="104"/>
      <c r="D69" s="105" t="s">
        <v>1069</v>
      </c>
      <c r="E69" s="106"/>
      <c r="F69" s="106"/>
      <c r="G69" s="106"/>
      <c r="H69" s="106"/>
      <c r="I69" s="106"/>
      <c r="J69" s="107">
        <f>J157</f>
        <v>0</v>
      </c>
      <c r="L69" s="104"/>
    </row>
    <row r="70" spans="2:12" s="9" customFormat="1" ht="21.75" customHeight="1">
      <c r="B70" s="104"/>
      <c r="D70" s="105" t="s">
        <v>1070</v>
      </c>
      <c r="E70" s="106"/>
      <c r="F70" s="106"/>
      <c r="G70" s="106"/>
      <c r="H70" s="106"/>
      <c r="I70" s="106"/>
      <c r="J70" s="107">
        <f>J170</f>
        <v>0</v>
      </c>
      <c r="L70" s="104"/>
    </row>
    <row r="71" spans="2:12" s="9" customFormat="1" ht="21.75" customHeight="1">
      <c r="B71" s="104"/>
      <c r="D71" s="105" t="s">
        <v>1071</v>
      </c>
      <c r="E71" s="106"/>
      <c r="F71" s="106"/>
      <c r="G71" s="106"/>
      <c r="H71" s="106"/>
      <c r="I71" s="106"/>
      <c r="J71" s="107">
        <f>J173</f>
        <v>0</v>
      </c>
      <c r="L71" s="104"/>
    </row>
    <row r="72" spans="2:12" s="9" customFormat="1" ht="21.75" customHeight="1">
      <c r="B72" s="104"/>
      <c r="D72" s="105" t="s">
        <v>1072</v>
      </c>
      <c r="E72" s="106"/>
      <c r="F72" s="106"/>
      <c r="G72" s="106"/>
      <c r="H72" s="106"/>
      <c r="I72" s="106"/>
      <c r="J72" s="107">
        <f>J176</f>
        <v>0</v>
      </c>
      <c r="L72" s="104"/>
    </row>
    <row r="73" spans="2:12" s="9" customFormat="1" ht="21.75" customHeight="1">
      <c r="B73" s="104"/>
      <c r="D73" s="105" t="s">
        <v>1073</v>
      </c>
      <c r="E73" s="106"/>
      <c r="F73" s="106"/>
      <c r="G73" s="106"/>
      <c r="H73" s="106"/>
      <c r="I73" s="106"/>
      <c r="J73" s="107">
        <f>J181</f>
        <v>0</v>
      </c>
      <c r="L73" s="104"/>
    </row>
    <row r="74" spans="2:12" s="1" customFormat="1" ht="21.75" customHeight="1">
      <c r="B74" s="33"/>
      <c r="L74" s="33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6.95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4.95" customHeight="1">
      <c r="B80" s="33"/>
      <c r="C80" s="22" t="s">
        <v>127</v>
      </c>
      <c r="L80" s="33"/>
    </row>
    <row r="81" spans="2:63" s="1" customFormat="1" ht="6.95" customHeight="1">
      <c r="B81" s="33"/>
      <c r="L81" s="33"/>
    </row>
    <row r="82" spans="2:63" s="1" customFormat="1" ht="12" customHeight="1">
      <c r="B82" s="33"/>
      <c r="C82" s="28" t="s">
        <v>16</v>
      </c>
      <c r="L82" s="33"/>
    </row>
    <row r="83" spans="2:63" s="1" customFormat="1" ht="16.5" customHeight="1">
      <c r="B83" s="33"/>
      <c r="E83" s="315" t="str">
        <f>E7</f>
        <v>KRÁLŮV DVŮR - Plnící místo HZS</v>
      </c>
      <c r="F83" s="316"/>
      <c r="G83" s="316"/>
      <c r="H83" s="316"/>
      <c r="L83" s="33"/>
    </row>
    <row r="84" spans="2:63" s="1" customFormat="1" ht="12" customHeight="1">
      <c r="B84" s="33"/>
      <c r="C84" s="28" t="s">
        <v>98</v>
      </c>
      <c r="L84" s="33"/>
    </row>
    <row r="85" spans="2:63" s="1" customFormat="1" ht="16.5" customHeight="1">
      <c r="B85" s="33"/>
      <c r="E85" s="278" t="str">
        <f>E9</f>
        <v>02 - Elektroinstalace</v>
      </c>
      <c r="F85" s="317"/>
      <c r="G85" s="317"/>
      <c r="H85" s="317"/>
      <c r="L85" s="33"/>
    </row>
    <row r="86" spans="2:63" s="1" customFormat="1" ht="6.95" customHeight="1">
      <c r="B86" s="33"/>
      <c r="L86" s="33"/>
    </row>
    <row r="87" spans="2:63" s="1" customFormat="1" ht="12" customHeight="1">
      <c r="B87" s="33"/>
      <c r="C87" s="28" t="s">
        <v>21</v>
      </c>
      <c r="F87" s="26" t="str">
        <f>F12</f>
        <v>Králův Dvůr</v>
      </c>
      <c r="I87" s="28" t="s">
        <v>23</v>
      </c>
      <c r="J87" s="50">
        <f>IF(J12="","",J12)</f>
        <v>45866</v>
      </c>
      <c r="L87" s="33"/>
    </row>
    <row r="88" spans="2:63" s="1" customFormat="1" ht="6.95" customHeight="1">
      <c r="B88" s="33"/>
      <c r="L88" s="33"/>
    </row>
    <row r="89" spans="2:63" s="1" customFormat="1" ht="40.15" customHeight="1">
      <c r="B89" s="33"/>
      <c r="C89" s="28" t="s">
        <v>24</v>
      </c>
      <c r="F89" s="26" t="str">
        <f>E15</f>
        <v>Město Králův Dvůr,nám. Míru 139,267 01 Králův Dvůr</v>
      </c>
      <c r="I89" s="28" t="s">
        <v>30</v>
      </c>
      <c r="J89" s="31" t="str">
        <f>E21</f>
        <v>Spektra PRO spol. s r.o.,V Hlinkách 1548,266 01 Be</v>
      </c>
      <c r="L89" s="33"/>
    </row>
    <row r="90" spans="2:63" s="1" customFormat="1" ht="15.2" customHeight="1">
      <c r="B90" s="33"/>
      <c r="C90" s="28" t="s">
        <v>28</v>
      </c>
      <c r="F90" s="26" t="str">
        <f>IF(E18="","",E18)</f>
        <v>Vyplň údaj</v>
      </c>
      <c r="I90" s="28" t="s">
        <v>33</v>
      </c>
      <c r="J90" s="31" t="str">
        <f>E24</f>
        <v>p. Lenka Dejdarová</v>
      </c>
      <c r="L90" s="33"/>
    </row>
    <row r="91" spans="2:63" s="1" customFormat="1" ht="10.35" customHeight="1">
      <c r="B91" s="33"/>
      <c r="L91" s="33"/>
    </row>
    <row r="92" spans="2:63" s="10" customFormat="1" ht="29.25" customHeight="1">
      <c r="B92" s="108"/>
      <c r="C92" s="109" t="s">
        <v>128</v>
      </c>
      <c r="D92" s="110" t="s">
        <v>56</v>
      </c>
      <c r="E92" s="110" t="s">
        <v>52</v>
      </c>
      <c r="F92" s="110" t="s">
        <v>53</v>
      </c>
      <c r="G92" s="110" t="s">
        <v>129</v>
      </c>
      <c r="H92" s="110" t="s">
        <v>130</v>
      </c>
      <c r="I92" s="110" t="s">
        <v>131</v>
      </c>
      <c r="J92" s="110" t="s">
        <v>102</v>
      </c>
      <c r="K92" s="111" t="s">
        <v>132</v>
      </c>
      <c r="L92" s="108"/>
      <c r="M92" s="57" t="s">
        <v>19</v>
      </c>
      <c r="N92" s="58" t="s">
        <v>41</v>
      </c>
      <c r="O92" s="58" t="s">
        <v>133</v>
      </c>
      <c r="P92" s="58" t="s">
        <v>134</v>
      </c>
      <c r="Q92" s="58" t="s">
        <v>135</v>
      </c>
      <c r="R92" s="58" t="s">
        <v>136</v>
      </c>
      <c r="S92" s="58" t="s">
        <v>137</v>
      </c>
      <c r="T92" s="59" t="s">
        <v>138</v>
      </c>
    </row>
    <row r="93" spans="2:63" s="1" customFormat="1" ht="22.9" customHeight="1">
      <c r="B93" s="33"/>
      <c r="C93" s="62" t="s">
        <v>139</v>
      </c>
      <c r="J93" s="112">
        <f>BK93</f>
        <v>0</v>
      </c>
      <c r="L93" s="33"/>
      <c r="M93" s="60"/>
      <c r="N93" s="51"/>
      <c r="O93" s="51"/>
      <c r="P93" s="113">
        <f>P94</f>
        <v>0</v>
      </c>
      <c r="Q93" s="51"/>
      <c r="R93" s="113">
        <f>R94</f>
        <v>3.0022500000000001</v>
      </c>
      <c r="S93" s="51"/>
      <c r="T93" s="114">
        <f>T94</f>
        <v>0</v>
      </c>
      <c r="AT93" s="18" t="s">
        <v>70</v>
      </c>
      <c r="AU93" s="18" t="s">
        <v>103</v>
      </c>
      <c r="BK93" s="115">
        <f>BK94</f>
        <v>0</v>
      </c>
    </row>
    <row r="94" spans="2:63" s="11" customFormat="1" ht="25.9" customHeight="1">
      <c r="B94" s="116"/>
      <c r="D94" s="117" t="s">
        <v>70</v>
      </c>
      <c r="E94" s="118" t="s">
        <v>449</v>
      </c>
      <c r="F94" s="118" t="s">
        <v>1074</v>
      </c>
      <c r="I94" s="119"/>
      <c r="J94" s="120">
        <f>BK94</f>
        <v>0</v>
      </c>
      <c r="L94" s="116"/>
      <c r="M94" s="121"/>
      <c r="P94" s="122">
        <f>P95</f>
        <v>0</v>
      </c>
      <c r="R94" s="122">
        <f>R95</f>
        <v>3.0022500000000001</v>
      </c>
      <c r="T94" s="123">
        <f>T95</f>
        <v>0</v>
      </c>
      <c r="AR94" s="117" t="s">
        <v>166</v>
      </c>
      <c r="AT94" s="124" t="s">
        <v>70</v>
      </c>
      <c r="AU94" s="124" t="s">
        <v>71</v>
      </c>
      <c r="AY94" s="117" t="s">
        <v>142</v>
      </c>
      <c r="BK94" s="125">
        <f>BK95</f>
        <v>0</v>
      </c>
    </row>
    <row r="95" spans="2:63" s="11" customFormat="1" ht="22.9" customHeight="1">
      <c r="B95" s="116"/>
      <c r="D95" s="117" t="s">
        <v>70</v>
      </c>
      <c r="E95" s="126" t="s">
        <v>1075</v>
      </c>
      <c r="F95" s="126" t="s">
        <v>1076</v>
      </c>
      <c r="I95" s="119"/>
      <c r="J95" s="127">
        <f>BK95</f>
        <v>0</v>
      </c>
      <c r="L95" s="116"/>
      <c r="M95" s="121"/>
      <c r="P95" s="122">
        <f>P96+P103+P121</f>
        <v>0</v>
      </c>
      <c r="R95" s="122">
        <f>R96+R103+R121</f>
        <v>3.0022500000000001</v>
      </c>
      <c r="T95" s="123">
        <f>T96+T103+T121</f>
        <v>0</v>
      </c>
      <c r="AR95" s="117" t="s">
        <v>166</v>
      </c>
      <c r="AT95" s="124" t="s">
        <v>70</v>
      </c>
      <c r="AU95" s="124" t="s">
        <v>79</v>
      </c>
      <c r="AY95" s="117" t="s">
        <v>142</v>
      </c>
      <c r="BK95" s="125">
        <f>BK96+BK103+BK121</f>
        <v>0</v>
      </c>
    </row>
    <row r="96" spans="2:63" s="11" customFormat="1" ht="20.85" customHeight="1">
      <c r="B96" s="116"/>
      <c r="D96" s="117" t="s">
        <v>70</v>
      </c>
      <c r="E96" s="126" t="s">
        <v>1077</v>
      </c>
      <c r="F96" s="126" t="s">
        <v>1078</v>
      </c>
      <c r="I96" s="119"/>
      <c r="J96" s="127">
        <f>BK96</f>
        <v>0</v>
      </c>
      <c r="L96" s="116"/>
      <c r="M96" s="121"/>
      <c r="P96" s="122">
        <f>SUM(P97:P102)</f>
        <v>0</v>
      </c>
      <c r="R96" s="122">
        <f>SUM(R97:R102)</f>
        <v>3.0022500000000001</v>
      </c>
      <c r="T96" s="123">
        <f>SUM(T97:T102)</f>
        <v>0</v>
      </c>
      <c r="AR96" s="117" t="s">
        <v>166</v>
      </c>
      <c r="AT96" s="124" t="s">
        <v>70</v>
      </c>
      <c r="AU96" s="124" t="s">
        <v>81</v>
      </c>
      <c r="AY96" s="117" t="s">
        <v>142</v>
      </c>
      <c r="BK96" s="125">
        <f>SUM(BK97:BK102)</f>
        <v>0</v>
      </c>
    </row>
    <row r="97" spans="2:65" s="1" customFormat="1" ht="24.2" customHeight="1">
      <c r="B97" s="33"/>
      <c r="C97" s="128" t="s">
        <v>79</v>
      </c>
      <c r="D97" s="128" t="s">
        <v>144</v>
      </c>
      <c r="E97" s="129" t="s">
        <v>1079</v>
      </c>
      <c r="F97" s="130" t="s">
        <v>1080</v>
      </c>
      <c r="G97" s="131" t="s">
        <v>239</v>
      </c>
      <c r="H97" s="132">
        <v>15</v>
      </c>
      <c r="I97" s="133"/>
      <c r="J97" s="134">
        <f>ROUND(I97*H97,2)</f>
        <v>0</v>
      </c>
      <c r="K97" s="130" t="s">
        <v>1045</v>
      </c>
      <c r="L97" s="33"/>
      <c r="M97" s="135" t="s">
        <v>19</v>
      </c>
      <c r="N97" s="136" t="s">
        <v>42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605</v>
      </c>
      <c r="AT97" s="139" t="s">
        <v>144</v>
      </c>
      <c r="AU97" s="139" t="s">
        <v>166</v>
      </c>
      <c r="AY97" s="18" t="s">
        <v>142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8" t="s">
        <v>79</v>
      </c>
      <c r="BK97" s="140">
        <f>ROUND(I97*H97,2)</f>
        <v>0</v>
      </c>
      <c r="BL97" s="18" t="s">
        <v>605</v>
      </c>
      <c r="BM97" s="139" t="s">
        <v>1081</v>
      </c>
    </row>
    <row r="98" spans="2:65" s="1" customFormat="1" ht="39">
      <c r="B98" s="33"/>
      <c r="D98" s="141" t="s">
        <v>151</v>
      </c>
      <c r="F98" s="142" t="s">
        <v>1082</v>
      </c>
      <c r="I98" s="143"/>
      <c r="L98" s="33"/>
      <c r="M98" s="144"/>
      <c r="T98" s="54"/>
      <c r="AT98" s="18" t="s">
        <v>151</v>
      </c>
      <c r="AU98" s="18" t="s">
        <v>166</v>
      </c>
    </row>
    <row r="99" spans="2:65" s="1" customFormat="1" ht="11.25">
      <c r="B99" s="33"/>
      <c r="D99" s="145" t="s">
        <v>153</v>
      </c>
      <c r="F99" s="146" t="s">
        <v>1083</v>
      </c>
      <c r="I99" s="143"/>
      <c r="L99" s="33"/>
      <c r="M99" s="144"/>
      <c r="T99" s="54"/>
      <c r="AT99" s="18" t="s">
        <v>153</v>
      </c>
      <c r="AU99" s="18" t="s">
        <v>166</v>
      </c>
    </row>
    <row r="100" spans="2:65" s="1" customFormat="1" ht="24.2" customHeight="1">
      <c r="B100" s="33"/>
      <c r="C100" s="128" t="s">
        <v>81</v>
      </c>
      <c r="D100" s="128" t="s">
        <v>144</v>
      </c>
      <c r="E100" s="129" t="s">
        <v>1084</v>
      </c>
      <c r="F100" s="130" t="s">
        <v>1085</v>
      </c>
      <c r="G100" s="131" t="s">
        <v>239</v>
      </c>
      <c r="H100" s="132">
        <v>15</v>
      </c>
      <c r="I100" s="133"/>
      <c r="J100" s="134">
        <f>ROUND(I100*H100,2)</f>
        <v>0</v>
      </c>
      <c r="K100" s="130" t="s">
        <v>1045</v>
      </c>
      <c r="L100" s="33"/>
      <c r="M100" s="135" t="s">
        <v>19</v>
      </c>
      <c r="N100" s="136" t="s">
        <v>42</v>
      </c>
      <c r="P100" s="137">
        <f>O100*H100</f>
        <v>0</v>
      </c>
      <c r="Q100" s="137">
        <v>0.20014999999999999</v>
      </c>
      <c r="R100" s="137">
        <f>Q100*H100</f>
        <v>3.0022500000000001</v>
      </c>
      <c r="S100" s="137">
        <v>0</v>
      </c>
      <c r="T100" s="138">
        <f>S100*H100</f>
        <v>0</v>
      </c>
      <c r="AR100" s="139" t="s">
        <v>605</v>
      </c>
      <c r="AT100" s="139" t="s">
        <v>144</v>
      </c>
      <c r="AU100" s="139" t="s">
        <v>166</v>
      </c>
      <c r="AY100" s="18" t="s">
        <v>142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79</v>
      </c>
      <c r="BK100" s="140">
        <f>ROUND(I100*H100,2)</f>
        <v>0</v>
      </c>
      <c r="BL100" s="18" t="s">
        <v>605</v>
      </c>
      <c r="BM100" s="139" t="s">
        <v>1086</v>
      </c>
    </row>
    <row r="101" spans="2:65" s="1" customFormat="1" ht="19.5">
      <c r="B101" s="33"/>
      <c r="D101" s="141" t="s">
        <v>151</v>
      </c>
      <c r="F101" s="142" t="s">
        <v>1087</v>
      </c>
      <c r="I101" s="143"/>
      <c r="L101" s="33"/>
      <c r="M101" s="144"/>
      <c r="T101" s="54"/>
      <c r="AT101" s="18" t="s">
        <v>151</v>
      </c>
      <c r="AU101" s="18" t="s">
        <v>166</v>
      </c>
    </row>
    <row r="102" spans="2:65" s="1" customFormat="1" ht="11.25">
      <c r="B102" s="33"/>
      <c r="D102" s="145" t="s">
        <v>153</v>
      </c>
      <c r="F102" s="146" t="s">
        <v>1088</v>
      </c>
      <c r="I102" s="143"/>
      <c r="L102" s="33"/>
      <c r="M102" s="144"/>
      <c r="T102" s="54"/>
      <c r="AT102" s="18" t="s">
        <v>153</v>
      </c>
      <c r="AU102" s="18" t="s">
        <v>166</v>
      </c>
    </row>
    <row r="103" spans="2:65" s="11" customFormat="1" ht="20.85" customHeight="1">
      <c r="B103" s="116"/>
      <c r="D103" s="117" t="s">
        <v>70</v>
      </c>
      <c r="E103" s="126" t="s">
        <v>1089</v>
      </c>
      <c r="F103" s="126" t="s">
        <v>1090</v>
      </c>
      <c r="I103" s="119"/>
      <c r="J103" s="127">
        <f>BK103</f>
        <v>0</v>
      </c>
      <c r="L103" s="116"/>
      <c r="M103" s="121"/>
      <c r="P103" s="122">
        <f>P104</f>
        <v>0</v>
      </c>
      <c r="R103" s="122">
        <f>R104</f>
        <v>0</v>
      </c>
      <c r="T103" s="123">
        <f>T104</f>
        <v>0</v>
      </c>
      <c r="AR103" s="117" t="s">
        <v>166</v>
      </c>
      <c r="AT103" s="124" t="s">
        <v>70</v>
      </c>
      <c r="AU103" s="124" t="s">
        <v>81</v>
      </c>
      <c r="AY103" s="117" t="s">
        <v>142</v>
      </c>
      <c r="BK103" s="125">
        <f>BK104</f>
        <v>0</v>
      </c>
    </row>
    <row r="104" spans="2:65" s="15" customFormat="1" ht="20.85" customHeight="1">
      <c r="B104" s="181"/>
      <c r="D104" s="182" t="s">
        <v>70</v>
      </c>
      <c r="E104" s="182" t="s">
        <v>1091</v>
      </c>
      <c r="F104" s="182" t="s">
        <v>1092</v>
      </c>
      <c r="I104" s="183"/>
      <c r="J104" s="184">
        <f>BK104</f>
        <v>0</v>
      </c>
      <c r="L104" s="181"/>
      <c r="M104" s="185"/>
      <c r="P104" s="186">
        <f>SUM(P105:P120)</f>
        <v>0</v>
      </c>
      <c r="R104" s="186">
        <f>SUM(R105:R120)</f>
        <v>0</v>
      </c>
      <c r="T104" s="187">
        <f>SUM(T105:T120)</f>
        <v>0</v>
      </c>
      <c r="AR104" s="182" t="s">
        <v>166</v>
      </c>
      <c r="AT104" s="188" t="s">
        <v>70</v>
      </c>
      <c r="AU104" s="188" t="s">
        <v>166</v>
      </c>
      <c r="AY104" s="182" t="s">
        <v>142</v>
      </c>
      <c r="BK104" s="189">
        <f>SUM(BK105:BK120)</f>
        <v>0</v>
      </c>
    </row>
    <row r="105" spans="2:65" s="1" customFormat="1" ht="16.5" customHeight="1">
      <c r="B105" s="33"/>
      <c r="C105" s="128" t="s">
        <v>166</v>
      </c>
      <c r="D105" s="128" t="s">
        <v>144</v>
      </c>
      <c r="E105" s="129" t="s">
        <v>1093</v>
      </c>
      <c r="F105" s="130" t="s">
        <v>1094</v>
      </c>
      <c r="G105" s="131" t="s">
        <v>576</v>
      </c>
      <c r="H105" s="132">
        <v>1</v>
      </c>
      <c r="I105" s="133"/>
      <c r="J105" s="134">
        <f>ROUND(I105*H105,2)</f>
        <v>0</v>
      </c>
      <c r="K105" s="130" t="s">
        <v>19</v>
      </c>
      <c r="L105" s="33"/>
      <c r="M105" s="135" t="s">
        <v>19</v>
      </c>
      <c r="N105" s="136" t="s">
        <v>42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605</v>
      </c>
      <c r="AT105" s="139" t="s">
        <v>144</v>
      </c>
      <c r="AU105" s="139" t="s">
        <v>149</v>
      </c>
      <c r="AY105" s="18" t="s">
        <v>142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8" t="s">
        <v>79</v>
      </c>
      <c r="BK105" s="140">
        <f>ROUND(I105*H105,2)</f>
        <v>0</v>
      </c>
      <c r="BL105" s="18" t="s">
        <v>605</v>
      </c>
      <c r="BM105" s="139" t="s">
        <v>1095</v>
      </c>
    </row>
    <row r="106" spans="2:65" s="1" customFormat="1" ht="11.25">
      <c r="B106" s="33"/>
      <c r="D106" s="141" t="s">
        <v>151</v>
      </c>
      <c r="F106" s="142" t="s">
        <v>1094</v>
      </c>
      <c r="I106" s="143"/>
      <c r="L106" s="33"/>
      <c r="M106" s="144"/>
      <c r="T106" s="54"/>
      <c r="AT106" s="18" t="s">
        <v>151</v>
      </c>
      <c r="AU106" s="18" t="s">
        <v>149</v>
      </c>
    </row>
    <row r="107" spans="2:65" s="1" customFormat="1" ht="16.5" customHeight="1">
      <c r="B107" s="33"/>
      <c r="C107" s="128" t="s">
        <v>149</v>
      </c>
      <c r="D107" s="128" t="s">
        <v>144</v>
      </c>
      <c r="E107" s="129" t="s">
        <v>1096</v>
      </c>
      <c r="F107" s="130" t="s">
        <v>1097</v>
      </c>
      <c r="G107" s="131" t="s">
        <v>576</v>
      </c>
      <c r="H107" s="132">
        <v>1</v>
      </c>
      <c r="I107" s="133"/>
      <c r="J107" s="134">
        <f>ROUND(I107*H107,2)</f>
        <v>0</v>
      </c>
      <c r="K107" s="130" t="s">
        <v>19</v>
      </c>
      <c r="L107" s="33"/>
      <c r="M107" s="135" t="s">
        <v>19</v>
      </c>
      <c r="N107" s="136" t="s">
        <v>42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605</v>
      </c>
      <c r="AT107" s="139" t="s">
        <v>144</v>
      </c>
      <c r="AU107" s="139" t="s">
        <v>149</v>
      </c>
      <c r="AY107" s="18" t="s">
        <v>142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79</v>
      </c>
      <c r="BK107" s="140">
        <f>ROUND(I107*H107,2)</f>
        <v>0</v>
      </c>
      <c r="BL107" s="18" t="s">
        <v>605</v>
      </c>
      <c r="BM107" s="139" t="s">
        <v>1098</v>
      </c>
    </row>
    <row r="108" spans="2:65" s="1" customFormat="1" ht="11.25">
      <c r="B108" s="33"/>
      <c r="D108" s="141" t="s">
        <v>151</v>
      </c>
      <c r="F108" s="142" t="s">
        <v>1097</v>
      </c>
      <c r="I108" s="143"/>
      <c r="L108" s="33"/>
      <c r="M108" s="144"/>
      <c r="T108" s="54"/>
      <c r="AT108" s="18" t="s">
        <v>151</v>
      </c>
      <c r="AU108" s="18" t="s">
        <v>149</v>
      </c>
    </row>
    <row r="109" spans="2:65" s="1" customFormat="1" ht="16.5" customHeight="1">
      <c r="B109" s="33"/>
      <c r="C109" s="128" t="s">
        <v>181</v>
      </c>
      <c r="D109" s="128" t="s">
        <v>144</v>
      </c>
      <c r="E109" s="129" t="s">
        <v>1099</v>
      </c>
      <c r="F109" s="130" t="s">
        <v>1100</v>
      </c>
      <c r="G109" s="131" t="s">
        <v>576</v>
      </c>
      <c r="H109" s="132">
        <v>1</v>
      </c>
      <c r="I109" s="133"/>
      <c r="J109" s="134">
        <f>ROUND(I109*H109,2)</f>
        <v>0</v>
      </c>
      <c r="K109" s="130" t="s">
        <v>19</v>
      </c>
      <c r="L109" s="33"/>
      <c r="M109" s="135" t="s">
        <v>19</v>
      </c>
      <c r="N109" s="136" t="s">
        <v>42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605</v>
      </c>
      <c r="AT109" s="139" t="s">
        <v>144</v>
      </c>
      <c r="AU109" s="139" t="s">
        <v>149</v>
      </c>
      <c r="AY109" s="18" t="s">
        <v>142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79</v>
      </c>
      <c r="BK109" s="140">
        <f>ROUND(I109*H109,2)</f>
        <v>0</v>
      </c>
      <c r="BL109" s="18" t="s">
        <v>605</v>
      </c>
      <c r="BM109" s="139" t="s">
        <v>1101</v>
      </c>
    </row>
    <row r="110" spans="2:65" s="1" customFormat="1" ht="11.25">
      <c r="B110" s="33"/>
      <c r="D110" s="141" t="s">
        <v>151</v>
      </c>
      <c r="F110" s="142" t="s">
        <v>1100</v>
      </c>
      <c r="I110" s="143"/>
      <c r="L110" s="33"/>
      <c r="M110" s="144"/>
      <c r="T110" s="54"/>
      <c r="AT110" s="18" t="s">
        <v>151</v>
      </c>
      <c r="AU110" s="18" t="s">
        <v>149</v>
      </c>
    </row>
    <row r="111" spans="2:65" s="1" customFormat="1" ht="16.5" customHeight="1">
      <c r="B111" s="33"/>
      <c r="C111" s="128" t="s">
        <v>191</v>
      </c>
      <c r="D111" s="128" t="s">
        <v>144</v>
      </c>
      <c r="E111" s="129" t="s">
        <v>1102</v>
      </c>
      <c r="F111" s="130" t="s">
        <v>1103</v>
      </c>
      <c r="G111" s="131" t="s">
        <v>576</v>
      </c>
      <c r="H111" s="132">
        <v>1</v>
      </c>
      <c r="I111" s="133"/>
      <c r="J111" s="134">
        <f>ROUND(I111*H111,2)</f>
        <v>0</v>
      </c>
      <c r="K111" s="130" t="s">
        <v>19</v>
      </c>
      <c r="L111" s="33"/>
      <c r="M111" s="135" t="s">
        <v>19</v>
      </c>
      <c r="N111" s="136" t="s">
        <v>42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605</v>
      </c>
      <c r="AT111" s="139" t="s">
        <v>144</v>
      </c>
      <c r="AU111" s="139" t="s">
        <v>149</v>
      </c>
      <c r="AY111" s="18" t="s">
        <v>142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79</v>
      </c>
      <c r="BK111" s="140">
        <f>ROUND(I111*H111,2)</f>
        <v>0</v>
      </c>
      <c r="BL111" s="18" t="s">
        <v>605</v>
      </c>
      <c r="BM111" s="139" t="s">
        <v>1104</v>
      </c>
    </row>
    <row r="112" spans="2:65" s="1" customFormat="1" ht="11.25">
      <c r="B112" s="33"/>
      <c r="D112" s="141" t="s">
        <v>151</v>
      </c>
      <c r="F112" s="142" t="s">
        <v>1105</v>
      </c>
      <c r="I112" s="143"/>
      <c r="L112" s="33"/>
      <c r="M112" s="144"/>
      <c r="T112" s="54"/>
      <c r="AT112" s="18" t="s">
        <v>151</v>
      </c>
      <c r="AU112" s="18" t="s">
        <v>149</v>
      </c>
    </row>
    <row r="113" spans="2:65" s="1" customFormat="1" ht="16.5" customHeight="1">
      <c r="B113" s="33"/>
      <c r="C113" s="128" t="s">
        <v>198</v>
      </c>
      <c r="D113" s="128" t="s">
        <v>144</v>
      </c>
      <c r="E113" s="129" t="s">
        <v>1106</v>
      </c>
      <c r="F113" s="130" t="s">
        <v>1107</v>
      </c>
      <c r="G113" s="131" t="s">
        <v>669</v>
      </c>
      <c r="H113" s="177"/>
      <c r="I113" s="133"/>
      <c r="J113" s="134">
        <f>ROUND(I113*H113,2)</f>
        <v>0</v>
      </c>
      <c r="K113" s="130" t="s">
        <v>19</v>
      </c>
      <c r="L113" s="33"/>
      <c r="M113" s="135" t="s">
        <v>19</v>
      </c>
      <c r="N113" s="136" t="s">
        <v>42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605</v>
      </c>
      <c r="AT113" s="139" t="s">
        <v>144</v>
      </c>
      <c r="AU113" s="139" t="s">
        <v>149</v>
      </c>
      <c r="AY113" s="18" t="s">
        <v>142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8" t="s">
        <v>79</v>
      </c>
      <c r="BK113" s="140">
        <f>ROUND(I113*H113,2)</f>
        <v>0</v>
      </c>
      <c r="BL113" s="18" t="s">
        <v>605</v>
      </c>
      <c r="BM113" s="139" t="s">
        <v>1108</v>
      </c>
    </row>
    <row r="114" spans="2:65" s="1" customFormat="1" ht="11.25">
      <c r="B114" s="33"/>
      <c r="D114" s="141" t="s">
        <v>151</v>
      </c>
      <c r="F114" s="142" t="s">
        <v>1107</v>
      </c>
      <c r="I114" s="143"/>
      <c r="L114" s="33"/>
      <c r="M114" s="144"/>
      <c r="T114" s="54"/>
      <c r="AT114" s="18" t="s">
        <v>151</v>
      </c>
      <c r="AU114" s="18" t="s">
        <v>149</v>
      </c>
    </row>
    <row r="115" spans="2:65" s="1" customFormat="1" ht="16.5" customHeight="1">
      <c r="B115" s="33"/>
      <c r="C115" s="128" t="s">
        <v>207</v>
      </c>
      <c r="D115" s="128" t="s">
        <v>144</v>
      </c>
      <c r="E115" s="129" t="s">
        <v>1109</v>
      </c>
      <c r="F115" s="130" t="s">
        <v>1110</v>
      </c>
      <c r="G115" s="131" t="s">
        <v>669</v>
      </c>
      <c r="H115" s="177"/>
      <c r="I115" s="133"/>
      <c r="J115" s="134">
        <f>ROUND(I115*H115,2)</f>
        <v>0</v>
      </c>
      <c r="K115" s="130" t="s">
        <v>19</v>
      </c>
      <c r="L115" s="33"/>
      <c r="M115" s="135" t="s">
        <v>19</v>
      </c>
      <c r="N115" s="136" t="s">
        <v>42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605</v>
      </c>
      <c r="AT115" s="139" t="s">
        <v>144</v>
      </c>
      <c r="AU115" s="139" t="s">
        <v>149</v>
      </c>
      <c r="AY115" s="18" t="s">
        <v>142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8" t="s">
        <v>79</v>
      </c>
      <c r="BK115" s="140">
        <f>ROUND(I115*H115,2)</f>
        <v>0</v>
      </c>
      <c r="BL115" s="18" t="s">
        <v>605</v>
      </c>
      <c r="BM115" s="139" t="s">
        <v>1111</v>
      </c>
    </row>
    <row r="116" spans="2:65" s="1" customFormat="1" ht="11.25">
      <c r="B116" s="33"/>
      <c r="D116" s="141" t="s">
        <v>151</v>
      </c>
      <c r="F116" s="142" t="s">
        <v>1110</v>
      </c>
      <c r="I116" s="143"/>
      <c r="L116" s="33"/>
      <c r="M116" s="144"/>
      <c r="T116" s="54"/>
      <c r="AT116" s="18" t="s">
        <v>151</v>
      </c>
      <c r="AU116" s="18" t="s">
        <v>149</v>
      </c>
    </row>
    <row r="117" spans="2:65" s="1" customFormat="1" ht="16.5" customHeight="1">
      <c r="B117" s="33"/>
      <c r="C117" s="128" t="s">
        <v>213</v>
      </c>
      <c r="D117" s="128" t="s">
        <v>144</v>
      </c>
      <c r="E117" s="129" t="s">
        <v>1112</v>
      </c>
      <c r="F117" s="130" t="s">
        <v>1113</v>
      </c>
      <c r="G117" s="131" t="s">
        <v>669</v>
      </c>
      <c r="H117" s="177"/>
      <c r="I117" s="133"/>
      <c r="J117" s="134">
        <f>ROUND(I117*H117,2)</f>
        <v>0</v>
      </c>
      <c r="K117" s="130" t="s">
        <v>19</v>
      </c>
      <c r="L117" s="33"/>
      <c r="M117" s="135" t="s">
        <v>19</v>
      </c>
      <c r="N117" s="136" t="s">
        <v>42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605</v>
      </c>
      <c r="AT117" s="139" t="s">
        <v>144</v>
      </c>
      <c r="AU117" s="139" t="s">
        <v>149</v>
      </c>
      <c r="AY117" s="18" t="s">
        <v>142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79</v>
      </c>
      <c r="BK117" s="140">
        <f>ROUND(I117*H117,2)</f>
        <v>0</v>
      </c>
      <c r="BL117" s="18" t="s">
        <v>605</v>
      </c>
      <c r="BM117" s="139" t="s">
        <v>1114</v>
      </c>
    </row>
    <row r="118" spans="2:65" s="1" customFormat="1" ht="11.25">
      <c r="B118" s="33"/>
      <c r="D118" s="141" t="s">
        <v>151</v>
      </c>
      <c r="F118" s="142" t="s">
        <v>1113</v>
      </c>
      <c r="I118" s="143"/>
      <c r="L118" s="33"/>
      <c r="M118" s="144"/>
      <c r="T118" s="54"/>
      <c r="AT118" s="18" t="s">
        <v>151</v>
      </c>
      <c r="AU118" s="18" t="s">
        <v>149</v>
      </c>
    </row>
    <row r="119" spans="2:65" s="1" customFormat="1" ht="16.5" customHeight="1">
      <c r="B119" s="33"/>
      <c r="C119" s="128" t="s">
        <v>221</v>
      </c>
      <c r="D119" s="128" t="s">
        <v>144</v>
      </c>
      <c r="E119" s="129" t="s">
        <v>1115</v>
      </c>
      <c r="F119" s="130" t="s">
        <v>1116</v>
      </c>
      <c r="G119" s="131" t="s">
        <v>669</v>
      </c>
      <c r="H119" s="177"/>
      <c r="I119" s="133"/>
      <c r="J119" s="134">
        <f>ROUND(I119*H119,2)</f>
        <v>0</v>
      </c>
      <c r="K119" s="130" t="s">
        <v>19</v>
      </c>
      <c r="L119" s="33"/>
      <c r="M119" s="135" t="s">
        <v>19</v>
      </c>
      <c r="N119" s="136" t="s">
        <v>42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605</v>
      </c>
      <c r="AT119" s="139" t="s">
        <v>144</v>
      </c>
      <c r="AU119" s="139" t="s">
        <v>149</v>
      </c>
      <c r="AY119" s="18" t="s">
        <v>142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79</v>
      </c>
      <c r="BK119" s="140">
        <f>ROUND(I119*H119,2)</f>
        <v>0</v>
      </c>
      <c r="BL119" s="18" t="s">
        <v>605</v>
      </c>
      <c r="BM119" s="139" t="s">
        <v>1117</v>
      </c>
    </row>
    <row r="120" spans="2:65" s="1" customFormat="1" ht="11.25">
      <c r="B120" s="33"/>
      <c r="D120" s="141" t="s">
        <v>151</v>
      </c>
      <c r="F120" s="142" t="s">
        <v>1116</v>
      </c>
      <c r="I120" s="143"/>
      <c r="L120" s="33"/>
      <c r="M120" s="144"/>
      <c r="T120" s="54"/>
      <c r="AT120" s="18" t="s">
        <v>151</v>
      </c>
      <c r="AU120" s="18" t="s">
        <v>149</v>
      </c>
    </row>
    <row r="121" spans="2:65" s="11" customFormat="1" ht="20.85" customHeight="1">
      <c r="B121" s="116"/>
      <c r="D121" s="117" t="s">
        <v>70</v>
      </c>
      <c r="E121" s="126" t="s">
        <v>1118</v>
      </c>
      <c r="F121" s="126" t="s">
        <v>1119</v>
      </c>
      <c r="I121" s="119"/>
      <c r="J121" s="127">
        <f>BK121</f>
        <v>0</v>
      </c>
      <c r="L121" s="116"/>
      <c r="M121" s="121"/>
      <c r="P121" s="122">
        <f>P122+P137+P142+P157+P170+P173+P176+P181</f>
        <v>0</v>
      </c>
      <c r="R121" s="122">
        <f>R122+R137+R142+R157+R170+R173+R176+R181</f>
        <v>0</v>
      </c>
      <c r="T121" s="123">
        <f>T122+T137+T142+T157+T170+T173+T176+T181</f>
        <v>0</v>
      </c>
      <c r="AR121" s="117" t="s">
        <v>166</v>
      </c>
      <c r="AT121" s="124" t="s">
        <v>70</v>
      </c>
      <c r="AU121" s="124" t="s">
        <v>81</v>
      </c>
      <c r="AY121" s="117" t="s">
        <v>142</v>
      </c>
      <c r="BK121" s="125">
        <f>BK122+BK137+BK142+BK157+BK170+BK173+BK176+BK181</f>
        <v>0</v>
      </c>
    </row>
    <row r="122" spans="2:65" s="15" customFormat="1" ht="20.85" customHeight="1">
      <c r="B122" s="181"/>
      <c r="D122" s="182" t="s">
        <v>70</v>
      </c>
      <c r="E122" s="182" t="s">
        <v>1120</v>
      </c>
      <c r="F122" s="182" t="s">
        <v>1121</v>
      </c>
      <c r="I122" s="183"/>
      <c r="J122" s="184">
        <f>BK122</f>
        <v>0</v>
      </c>
      <c r="L122" s="181"/>
      <c r="M122" s="185"/>
      <c r="P122" s="186">
        <f>SUM(P123:P136)</f>
        <v>0</v>
      </c>
      <c r="R122" s="186">
        <f>SUM(R123:R136)</f>
        <v>0</v>
      </c>
      <c r="T122" s="187">
        <f>SUM(T123:T136)</f>
        <v>0</v>
      </c>
      <c r="AR122" s="182" t="s">
        <v>79</v>
      </c>
      <c r="AT122" s="188" t="s">
        <v>70</v>
      </c>
      <c r="AU122" s="188" t="s">
        <v>166</v>
      </c>
      <c r="AY122" s="182" t="s">
        <v>142</v>
      </c>
      <c r="BK122" s="189">
        <f>SUM(BK123:BK136)</f>
        <v>0</v>
      </c>
    </row>
    <row r="123" spans="2:65" s="1" customFormat="1" ht="16.5" customHeight="1">
      <c r="B123" s="33"/>
      <c r="C123" s="167" t="s">
        <v>230</v>
      </c>
      <c r="D123" s="167" t="s">
        <v>449</v>
      </c>
      <c r="E123" s="168" t="s">
        <v>1122</v>
      </c>
      <c r="F123" s="169" t="s">
        <v>1123</v>
      </c>
      <c r="G123" s="170" t="s">
        <v>239</v>
      </c>
      <c r="H123" s="171">
        <v>15</v>
      </c>
      <c r="I123" s="172"/>
      <c r="J123" s="173">
        <f>ROUND(I123*H123,2)</f>
        <v>0</v>
      </c>
      <c r="K123" s="169" t="s">
        <v>19</v>
      </c>
      <c r="L123" s="174"/>
      <c r="M123" s="175" t="s">
        <v>19</v>
      </c>
      <c r="N123" s="176" t="s">
        <v>42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1124</v>
      </c>
      <c r="AT123" s="139" t="s">
        <v>449</v>
      </c>
      <c r="AU123" s="139" t="s">
        <v>149</v>
      </c>
      <c r="AY123" s="18" t="s">
        <v>142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79</v>
      </c>
      <c r="BK123" s="140">
        <f>ROUND(I123*H123,2)</f>
        <v>0</v>
      </c>
      <c r="BL123" s="18" t="s">
        <v>605</v>
      </c>
      <c r="BM123" s="139" t="s">
        <v>1125</v>
      </c>
    </row>
    <row r="124" spans="2:65" s="1" customFormat="1" ht="11.25">
      <c r="B124" s="33"/>
      <c r="D124" s="141" t="s">
        <v>151</v>
      </c>
      <c r="F124" s="142" t="s">
        <v>1123</v>
      </c>
      <c r="I124" s="143"/>
      <c r="L124" s="33"/>
      <c r="M124" s="144"/>
      <c r="T124" s="54"/>
      <c r="AT124" s="18" t="s">
        <v>151</v>
      </c>
      <c r="AU124" s="18" t="s">
        <v>149</v>
      </c>
    </row>
    <row r="125" spans="2:65" s="1" customFormat="1" ht="16.5" customHeight="1">
      <c r="B125" s="33"/>
      <c r="C125" s="167" t="s">
        <v>8</v>
      </c>
      <c r="D125" s="167" t="s">
        <v>449</v>
      </c>
      <c r="E125" s="168" t="s">
        <v>1126</v>
      </c>
      <c r="F125" s="169" t="s">
        <v>1127</v>
      </c>
      <c r="G125" s="170" t="s">
        <v>239</v>
      </c>
      <c r="H125" s="171">
        <v>35</v>
      </c>
      <c r="I125" s="172"/>
      <c r="J125" s="173">
        <f>ROUND(I125*H125,2)</f>
        <v>0</v>
      </c>
      <c r="K125" s="169" t="s">
        <v>19</v>
      </c>
      <c r="L125" s="174"/>
      <c r="M125" s="175" t="s">
        <v>19</v>
      </c>
      <c r="N125" s="176" t="s">
        <v>42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1124</v>
      </c>
      <c r="AT125" s="139" t="s">
        <v>449</v>
      </c>
      <c r="AU125" s="139" t="s">
        <v>149</v>
      </c>
      <c r="AY125" s="18" t="s">
        <v>142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79</v>
      </c>
      <c r="BK125" s="140">
        <f>ROUND(I125*H125,2)</f>
        <v>0</v>
      </c>
      <c r="BL125" s="18" t="s">
        <v>605</v>
      </c>
      <c r="BM125" s="139" t="s">
        <v>1128</v>
      </c>
    </row>
    <row r="126" spans="2:65" s="1" customFormat="1" ht="11.25">
      <c r="B126" s="33"/>
      <c r="D126" s="141" t="s">
        <v>151</v>
      </c>
      <c r="F126" s="142" t="s">
        <v>1127</v>
      </c>
      <c r="I126" s="143"/>
      <c r="L126" s="33"/>
      <c r="M126" s="144"/>
      <c r="T126" s="54"/>
      <c r="AT126" s="18" t="s">
        <v>151</v>
      </c>
      <c r="AU126" s="18" t="s">
        <v>149</v>
      </c>
    </row>
    <row r="127" spans="2:65" s="1" customFormat="1" ht="16.5" customHeight="1">
      <c r="B127" s="33"/>
      <c r="C127" s="167" t="s">
        <v>244</v>
      </c>
      <c r="D127" s="167" t="s">
        <v>449</v>
      </c>
      <c r="E127" s="168" t="s">
        <v>1129</v>
      </c>
      <c r="F127" s="169" t="s">
        <v>1130</v>
      </c>
      <c r="G127" s="170" t="s">
        <v>239</v>
      </c>
      <c r="H127" s="171">
        <v>20</v>
      </c>
      <c r="I127" s="172"/>
      <c r="J127" s="173">
        <f>ROUND(I127*H127,2)</f>
        <v>0</v>
      </c>
      <c r="K127" s="169" t="s">
        <v>19</v>
      </c>
      <c r="L127" s="174"/>
      <c r="M127" s="175" t="s">
        <v>19</v>
      </c>
      <c r="N127" s="176" t="s">
        <v>42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1124</v>
      </c>
      <c r="AT127" s="139" t="s">
        <v>449</v>
      </c>
      <c r="AU127" s="139" t="s">
        <v>149</v>
      </c>
      <c r="AY127" s="18" t="s">
        <v>142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8" t="s">
        <v>79</v>
      </c>
      <c r="BK127" s="140">
        <f>ROUND(I127*H127,2)</f>
        <v>0</v>
      </c>
      <c r="BL127" s="18" t="s">
        <v>605</v>
      </c>
      <c r="BM127" s="139" t="s">
        <v>1131</v>
      </c>
    </row>
    <row r="128" spans="2:65" s="1" customFormat="1" ht="11.25">
      <c r="B128" s="33"/>
      <c r="D128" s="141" t="s">
        <v>151</v>
      </c>
      <c r="F128" s="142" t="s">
        <v>1130</v>
      </c>
      <c r="I128" s="143"/>
      <c r="L128" s="33"/>
      <c r="M128" s="144"/>
      <c r="T128" s="54"/>
      <c r="AT128" s="18" t="s">
        <v>151</v>
      </c>
      <c r="AU128" s="18" t="s">
        <v>149</v>
      </c>
    </row>
    <row r="129" spans="2:65" s="1" customFormat="1" ht="16.5" customHeight="1">
      <c r="B129" s="33"/>
      <c r="C129" s="167" t="s">
        <v>251</v>
      </c>
      <c r="D129" s="167" t="s">
        <v>449</v>
      </c>
      <c r="E129" s="168" t="s">
        <v>1132</v>
      </c>
      <c r="F129" s="169" t="s">
        <v>1133</v>
      </c>
      <c r="G129" s="170" t="s">
        <v>239</v>
      </c>
      <c r="H129" s="171">
        <v>5</v>
      </c>
      <c r="I129" s="172"/>
      <c r="J129" s="173">
        <f>ROUND(I129*H129,2)</f>
        <v>0</v>
      </c>
      <c r="K129" s="169" t="s">
        <v>19</v>
      </c>
      <c r="L129" s="174"/>
      <c r="M129" s="175" t="s">
        <v>19</v>
      </c>
      <c r="N129" s="176" t="s">
        <v>42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1124</v>
      </c>
      <c r="AT129" s="139" t="s">
        <v>449</v>
      </c>
      <c r="AU129" s="139" t="s">
        <v>149</v>
      </c>
      <c r="AY129" s="18" t="s">
        <v>142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79</v>
      </c>
      <c r="BK129" s="140">
        <f>ROUND(I129*H129,2)</f>
        <v>0</v>
      </c>
      <c r="BL129" s="18" t="s">
        <v>605</v>
      </c>
      <c r="BM129" s="139" t="s">
        <v>1134</v>
      </c>
    </row>
    <row r="130" spans="2:65" s="1" customFormat="1" ht="11.25">
      <c r="B130" s="33"/>
      <c r="D130" s="141" t="s">
        <v>151</v>
      </c>
      <c r="F130" s="142" t="s">
        <v>1133</v>
      </c>
      <c r="I130" s="143"/>
      <c r="L130" s="33"/>
      <c r="M130" s="144"/>
      <c r="T130" s="54"/>
      <c r="AT130" s="18" t="s">
        <v>151</v>
      </c>
      <c r="AU130" s="18" t="s">
        <v>149</v>
      </c>
    </row>
    <row r="131" spans="2:65" s="1" customFormat="1" ht="24.2" customHeight="1">
      <c r="B131" s="33"/>
      <c r="C131" s="167" t="s">
        <v>259</v>
      </c>
      <c r="D131" s="167" t="s">
        <v>449</v>
      </c>
      <c r="E131" s="168" t="s">
        <v>1135</v>
      </c>
      <c r="F131" s="169" t="s">
        <v>1136</v>
      </c>
      <c r="G131" s="170" t="s">
        <v>239</v>
      </c>
      <c r="H131" s="171">
        <v>15</v>
      </c>
      <c r="I131" s="172"/>
      <c r="J131" s="173">
        <f>ROUND(I131*H131,2)</f>
        <v>0</v>
      </c>
      <c r="K131" s="169" t="s">
        <v>19</v>
      </c>
      <c r="L131" s="174"/>
      <c r="M131" s="175" t="s">
        <v>19</v>
      </c>
      <c r="N131" s="176" t="s">
        <v>42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1124</v>
      </c>
      <c r="AT131" s="139" t="s">
        <v>449</v>
      </c>
      <c r="AU131" s="139" t="s">
        <v>149</v>
      </c>
      <c r="AY131" s="18" t="s">
        <v>142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8" t="s">
        <v>79</v>
      </c>
      <c r="BK131" s="140">
        <f>ROUND(I131*H131,2)</f>
        <v>0</v>
      </c>
      <c r="BL131" s="18" t="s">
        <v>605</v>
      </c>
      <c r="BM131" s="139" t="s">
        <v>1137</v>
      </c>
    </row>
    <row r="132" spans="2:65" s="1" customFormat="1" ht="11.25">
      <c r="B132" s="33"/>
      <c r="D132" s="141" t="s">
        <v>151</v>
      </c>
      <c r="F132" s="142" t="s">
        <v>1136</v>
      </c>
      <c r="I132" s="143"/>
      <c r="L132" s="33"/>
      <c r="M132" s="144"/>
      <c r="T132" s="54"/>
      <c r="AT132" s="18" t="s">
        <v>151</v>
      </c>
      <c r="AU132" s="18" t="s">
        <v>149</v>
      </c>
    </row>
    <row r="133" spans="2:65" s="1" customFormat="1" ht="16.5" customHeight="1">
      <c r="B133" s="33"/>
      <c r="C133" s="167" t="s">
        <v>267</v>
      </c>
      <c r="D133" s="167" t="s">
        <v>449</v>
      </c>
      <c r="E133" s="168" t="s">
        <v>1138</v>
      </c>
      <c r="F133" s="169" t="s">
        <v>1139</v>
      </c>
      <c r="G133" s="170" t="s">
        <v>239</v>
      </c>
      <c r="H133" s="171">
        <v>30</v>
      </c>
      <c r="I133" s="172"/>
      <c r="J133" s="173">
        <f>ROUND(I133*H133,2)</f>
        <v>0</v>
      </c>
      <c r="K133" s="169" t="s">
        <v>19</v>
      </c>
      <c r="L133" s="174"/>
      <c r="M133" s="175" t="s">
        <v>19</v>
      </c>
      <c r="N133" s="176" t="s">
        <v>42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1124</v>
      </c>
      <c r="AT133" s="139" t="s">
        <v>449</v>
      </c>
      <c r="AU133" s="139" t="s">
        <v>149</v>
      </c>
      <c r="AY133" s="18" t="s">
        <v>142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79</v>
      </c>
      <c r="BK133" s="140">
        <f>ROUND(I133*H133,2)</f>
        <v>0</v>
      </c>
      <c r="BL133" s="18" t="s">
        <v>605</v>
      </c>
      <c r="BM133" s="139" t="s">
        <v>1140</v>
      </c>
    </row>
    <row r="134" spans="2:65" s="1" customFormat="1" ht="11.25">
      <c r="B134" s="33"/>
      <c r="D134" s="141" t="s">
        <v>151</v>
      </c>
      <c r="F134" s="142" t="s">
        <v>1139</v>
      </c>
      <c r="I134" s="143"/>
      <c r="L134" s="33"/>
      <c r="M134" s="144"/>
      <c r="T134" s="54"/>
      <c r="AT134" s="18" t="s">
        <v>151</v>
      </c>
      <c r="AU134" s="18" t="s">
        <v>149</v>
      </c>
    </row>
    <row r="135" spans="2:65" s="1" customFormat="1" ht="16.5" customHeight="1">
      <c r="B135" s="33"/>
      <c r="C135" s="167" t="s">
        <v>274</v>
      </c>
      <c r="D135" s="167" t="s">
        <v>449</v>
      </c>
      <c r="E135" s="168" t="s">
        <v>1141</v>
      </c>
      <c r="F135" s="169" t="s">
        <v>1142</v>
      </c>
      <c r="G135" s="170" t="s">
        <v>1143</v>
      </c>
      <c r="H135" s="171">
        <v>1</v>
      </c>
      <c r="I135" s="172"/>
      <c r="J135" s="173">
        <f>ROUND(I135*H135,2)</f>
        <v>0</v>
      </c>
      <c r="K135" s="169" t="s">
        <v>19</v>
      </c>
      <c r="L135" s="174"/>
      <c r="M135" s="175" t="s">
        <v>19</v>
      </c>
      <c r="N135" s="176" t="s">
        <v>42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1124</v>
      </c>
      <c r="AT135" s="139" t="s">
        <v>449</v>
      </c>
      <c r="AU135" s="139" t="s">
        <v>149</v>
      </c>
      <c r="AY135" s="18" t="s">
        <v>142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79</v>
      </c>
      <c r="BK135" s="140">
        <f>ROUND(I135*H135,2)</f>
        <v>0</v>
      </c>
      <c r="BL135" s="18" t="s">
        <v>605</v>
      </c>
      <c r="BM135" s="139" t="s">
        <v>1144</v>
      </c>
    </row>
    <row r="136" spans="2:65" s="1" customFormat="1" ht="11.25">
      <c r="B136" s="33"/>
      <c r="D136" s="141" t="s">
        <v>151</v>
      </c>
      <c r="F136" s="142" t="s">
        <v>1142</v>
      </c>
      <c r="I136" s="143"/>
      <c r="L136" s="33"/>
      <c r="M136" s="144"/>
      <c r="T136" s="54"/>
      <c r="AT136" s="18" t="s">
        <v>151</v>
      </c>
      <c r="AU136" s="18" t="s">
        <v>149</v>
      </c>
    </row>
    <row r="137" spans="2:65" s="15" customFormat="1" ht="20.85" customHeight="1">
      <c r="B137" s="181"/>
      <c r="D137" s="182" t="s">
        <v>70</v>
      </c>
      <c r="E137" s="182" t="s">
        <v>1145</v>
      </c>
      <c r="F137" s="182" t="s">
        <v>1146</v>
      </c>
      <c r="I137" s="183"/>
      <c r="J137" s="184">
        <f>BK137</f>
        <v>0</v>
      </c>
      <c r="L137" s="181"/>
      <c r="M137" s="185"/>
      <c r="P137" s="186">
        <f>SUM(P138:P141)</f>
        <v>0</v>
      </c>
      <c r="R137" s="186">
        <f>SUM(R138:R141)</f>
        <v>0</v>
      </c>
      <c r="T137" s="187">
        <f>SUM(T138:T141)</f>
        <v>0</v>
      </c>
      <c r="AR137" s="182" t="s">
        <v>79</v>
      </c>
      <c r="AT137" s="188" t="s">
        <v>70</v>
      </c>
      <c r="AU137" s="188" t="s">
        <v>166</v>
      </c>
      <c r="AY137" s="182" t="s">
        <v>142</v>
      </c>
      <c r="BK137" s="189">
        <f>SUM(BK138:BK141)</f>
        <v>0</v>
      </c>
    </row>
    <row r="138" spans="2:65" s="1" customFormat="1" ht="37.9" customHeight="1">
      <c r="B138" s="33"/>
      <c r="C138" s="167" t="s">
        <v>280</v>
      </c>
      <c r="D138" s="167" t="s">
        <v>449</v>
      </c>
      <c r="E138" s="168" t="s">
        <v>1147</v>
      </c>
      <c r="F138" s="169" t="s">
        <v>1148</v>
      </c>
      <c r="G138" s="170" t="s">
        <v>962</v>
      </c>
      <c r="H138" s="171">
        <v>5</v>
      </c>
      <c r="I138" s="172"/>
      <c r="J138" s="173">
        <f>ROUND(I138*H138,2)</f>
        <v>0</v>
      </c>
      <c r="K138" s="169" t="s">
        <v>19</v>
      </c>
      <c r="L138" s="174"/>
      <c r="M138" s="175" t="s">
        <v>19</v>
      </c>
      <c r="N138" s="176" t="s">
        <v>42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1124</v>
      </c>
      <c r="AT138" s="139" t="s">
        <v>449</v>
      </c>
      <c r="AU138" s="139" t="s">
        <v>149</v>
      </c>
      <c r="AY138" s="18" t="s">
        <v>142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79</v>
      </c>
      <c r="BK138" s="140">
        <f>ROUND(I138*H138,2)</f>
        <v>0</v>
      </c>
      <c r="BL138" s="18" t="s">
        <v>605</v>
      </c>
      <c r="BM138" s="139" t="s">
        <v>1149</v>
      </c>
    </row>
    <row r="139" spans="2:65" s="1" customFormat="1" ht="19.5">
      <c r="B139" s="33"/>
      <c r="D139" s="141" t="s">
        <v>151</v>
      </c>
      <c r="F139" s="142" t="s">
        <v>1148</v>
      </c>
      <c r="I139" s="143"/>
      <c r="L139" s="33"/>
      <c r="M139" s="144"/>
      <c r="T139" s="54"/>
      <c r="AT139" s="18" t="s">
        <v>151</v>
      </c>
      <c r="AU139" s="18" t="s">
        <v>149</v>
      </c>
    </row>
    <row r="140" spans="2:65" s="1" customFormat="1" ht="33" customHeight="1">
      <c r="B140" s="33"/>
      <c r="C140" s="167" t="s">
        <v>287</v>
      </c>
      <c r="D140" s="167" t="s">
        <v>449</v>
      </c>
      <c r="E140" s="168" t="s">
        <v>1150</v>
      </c>
      <c r="F140" s="169" t="s">
        <v>1151</v>
      </c>
      <c r="G140" s="170" t="s">
        <v>962</v>
      </c>
      <c r="H140" s="171">
        <v>2</v>
      </c>
      <c r="I140" s="172"/>
      <c r="J140" s="173">
        <f>ROUND(I140*H140,2)</f>
        <v>0</v>
      </c>
      <c r="K140" s="169" t="s">
        <v>19</v>
      </c>
      <c r="L140" s="174"/>
      <c r="M140" s="175" t="s">
        <v>19</v>
      </c>
      <c r="N140" s="176" t="s">
        <v>42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1124</v>
      </c>
      <c r="AT140" s="139" t="s">
        <v>449</v>
      </c>
      <c r="AU140" s="139" t="s">
        <v>149</v>
      </c>
      <c r="AY140" s="18" t="s">
        <v>142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8" t="s">
        <v>79</v>
      </c>
      <c r="BK140" s="140">
        <f>ROUND(I140*H140,2)</f>
        <v>0</v>
      </c>
      <c r="BL140" s="18" t="s">
        <v>605</v>
      </c>
      <c r="BM140" s="139" t="s">
        <v>1152</v>
      </c>
    </row>
    <row r="141" spans="2:65" s="1" customFormat="1" ht="19.5">
      <c r="B141" s="33"/>
      <c r="D141" s="141" t="s">
        <v>151</v>
      </c>
      <c r="F141" s="142" t="s">
        <v>1151</v>
      </c>
      <c r="I141" s="143"/>
      <c r="L141" s="33"/>
      <c r="M141" s="144"/>
      <c r="T141" s="54"/>
      <c r="AT141" s="18" t="s">
        <v>151</v>
      </c>
      <c r="AU141" s="18" t="s">
        <v>149</v>
      </c>
    </row>
    <row r="142" spans="2:65" s="15" customFormat="1" ht="20.85" customHeight="1">
      <c r="B142" s="181"/>
      <c r="D142" s="182" t="s">
        <v>70</v>
      </c>
      <c r="E142" s="182" t="s">
        <v>1153</v>
      </c>
      <c r="F142" s="182" t="s">
        <v>1154</v>
      </c>
      <c r="I142" s="183"/>
      <c r="J142" s="184">
        <f>BK142</f>
        <v>0</v>
      </c>
      <c r="L142" s="181"/>
      <c r="M142" s="185"/>
      <c r="P142" s="186">
        <f>SUM(P143:P156)</f>
        <v>0</v>
      </c>
      <c r="R142" s="186">
        <f>SUM(R143:R156)</f>
        <v>0</v>
      </c>
      <c r="T142" s="187">
        <f>SUM(T143:T156)</f>
        <v>0</v>
      </c>
      <c r="AR142" s="182" t="s">
        <v>79</v>
      </c>
      <c r="AT142" s="188" t="s">
        <v>70</v>
      </c>
      <c r="AU142" s="188" t="s">
        <v>166</v>
      </c>
      <c r="AY142" s="182" t="s">
        <v>142</v>
      </c>
      <c r="BK142" s="189">
        <f>SUM(BK143:BK156)</f>
        <v>0</v>
      </c>
    </row>
    <row r="143" spans="2:65" s="1" customFormat="1" ht="21.75" customHeight="1">
      <c r="B143" s="33"/>
      <c r="C143" s="167" t="s">
        <v>294</v>
      </c>
      <c r="D143" s="167" t="s">
        <v>449</v>
      </c>
      <c r="E143" s="168" t="s">
        <v>1155</v>
      </c>
      <c r="F143" s="169" t="s">
        <v>1156</v>
      </c>
      <c r="G143" s="170" t="s">
        <v>962</v>
      </c>
      <c r="H143" s="171">
        <v>2</v>
      </c>
      <c r="I143" s="172"/>
      <c r="J143" s="173">
        <f>ROUND(I143*H143,2)</f>
        <v>0</v>
      </c>
      <c r="K143" s="169" t="s">
        <v>19</v>
      </c>
      <c r="L143" s="174"/>
      <c r="M143" s="175" t="s">
        <v>19</v>
      </c>
      <c r="N143" s="176" t="s">
        <v>42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1124</v>
      </c>
      <c r="AT143" s="139" t="s">
        <v>449</v>
      </c>
      <c r="AU143" s="139" t="s">
        <v>149</v>
      </c>
      <c r="AY143" s="18" t="s">
        <v>142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79</v>
      </c>
      <c r="BK143" s="140">
        <f>ROUND(I143*H143,2)</f>
        <v>0</v>
      </c>
      <c r="BL143" s="18" t="s">
        <v>605</v>
      </c>
      <c r="BM143" s="139" t="s">
        <v>1157</v>
      </c>
    </row>
    <row r="144" spans="2:65" s="1" customFormat="1" ht="11.25">
      <c r="B144" s="33"/>
      <c r="D144" s="141" t="s">
        <v>151</v>
      </c>
      <c r="F144" s="142" t="s">
        <v>1156</v>
      </c>
      <c r="I144" s="143"/>
      <c r="L144" s="33"/>
      <c r="M144" s="144"/>
      <c r="T144" s="54"/>
      <c r="AT144" s="18" t="s">
        <v>151</v>
      </c>
      <c r="AU144" s="18" t="s">
        <v>149</v>
      </c>
    </row>
    <row r="145" spans="2:65" s="1" customFormat="1" ht="16.5" customHeight="1">
      <c r="B145" s="33"/>
      <c r="C145" s="167" t="s">
        <v>7</v>
      </c>
      <c r="D145" s="167" t="s">
        <v>449</v>
      </c>
      <c r="E145" s="168" t="s">
        <v>1158</v>
      </c>
      <c r="F145" s="169" t="s">
        <v>1159</v>
      </c>
      <c r="G145" s="170" t="s">
        <v>962</v>
      </c>
      <c r="H145" s="171">
        <v>2</v>
      </c>
      <c r="I145" s="172"/>
      <c r="J145" s="173">
        <f>ROUND(I145*H145,2)</f>
        <v>0</v>
      </c>
      <c r="K145" s="169" t="s">
        <v>19</v>
      </c>
      <c r="L145" s="174"/>
      <c r="M145" s="175" t="s">
        <v>19</v>
      </c>
      <c r="N145" s="176" t="s">
        <v>42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1124</v>
      </c>
      <c r="AT145" s="139" t="s">
        <v>449</v>
      </c>
      <c r="AU145" s="139" t="s">
        <v>149</v>
      </c>
      <c r="AY145" s="18" t="s">
        <v>142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8" t="s">
        <v>79</v>
      </c>
      <c r="BK145" s="140">
        <f>ROUND(I145*H145,2)</f>
        <v>0</v>
      </c>
      <c r="BL145" s="18" t="s">
        <v>605</v>
      </c>
      <c r="BM145" s="139" t="s">
        <v>1160</v>
      </c>
    </row>
    <row r="146" spans="2:65" s="1" customFormat="1" ht="11.25">
      <c r="B146" s="33"/>
      <c r="D146" s="141" t="s">
        <v>151</v>
      </c>
      <c r="F146" s="142" t="s">
        <v>1159</v>
      </c>
      <c r="I146" s="143"/>
      <c r="L146" s="33"/>
      <c r="M146" s="144"/>
      <c r="T146" s="54"/>
      <c r="AT146" s="18" t="s">
        <v>151</v>
      </c>
      <c r="AU146" s="18" t="s">
        <v>149</v>
      </c>
    </row>
    <row r="147" spans="2:65" s="1" customFormat="1" ht="16.5" customHeight="1">
      <c r="B147" s="33"/>
      <c r="C147" s="167" t="s">
        <v>307</v>
      </c>
      <c r="D147" s="167" t="s">
        <v>449</v>
      </c>
      <c r="E147" s="168" t="s">
        <v>1161</v>
      </c>
      <c r="F147" s="169" t="s">
        <v>1162</v>
      </c>
      <c r="G147" s="170" t="s">
        <v>962</v>
      </c>
      <c r="H147" s="171">
        <v>1</v>
      </c>
      <c r="I147" s="172"/>
      <c r="J147" s="173">
        <f>ROUND(I147*H147,2)</f>
        <v>0</v>
      </c>
      <c r="K147" s="169" t="s">
        <v>19</v>
      </c>
      <c r="L147" s="174"/>
      <c r="M147" s="175" t="s">
        <v>19</v>
      </c>
      <c r="N147" s="176" t="s">
        <v>42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1124</v>
      </c>
      <c r="AT147" s="139" t="s">
        <v>449</v>
      </c>
      <c r="AU147" s="139" t="s">
        <v>149</v>
      </c>
      <c r="AY147" s="18" t="s">
        <v>142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79</v>
      </c>
      <c r="BK147" s="140">
        <f>ROUND(I147*H147,2)</f>
        <v>0</v>
      </c>
      <c r="BL147" s="18" t="s">
        <v>605</v>
      </c>
      <c r="BM147" s="139" t="s">
        <v>1163</v>
      </c>
    </row>
    <row r="148" spans="2:65" s="1" customFormat="1" ht="11.25">
      <c r="B148" s="33"/>
      <c r="D148" s="141" t="s">
        <v>151</v>
      </c>
      <c r="F148" s="142" t="s">
        <v>1162</v>
      </c>
      <c r="I148" s="143"/>
      <c r="L148" s="33"/>
      <c r="M148" s="144"/>
      <c r="T148" s="54"/>
      <c r="AT148" s="18" t="s">
        <v>151</v>
      </c>
      <c r="AU148" s="18" t="s">
        <v>149</v>
      </c>
    </row>
    <row r="149" spans="2:65" s="1" customFormat="1" ht="24.2" customHeight="1">
      <c r="B149" s="33"/>
      <c r="C149" s="167" t="s">
        <v>313</v>
      </c>
      <c r="D149" s="167" t="s">
        <v>449</v>
      </c>
      <c r="E149" s="168" t="s">
        <v>1164</v>
      </c>
      <c r="F149" s="169" t="s">
        <v>1165</v>
      </c>
      <c r="G149" s="170" t="s">
        <v>962</v>
      </c>
      <c r="H149" s="171">
        <v>3</v>
      </c>
      <c r="I149" s="172"/>
      <c r="J149" s="173">
        <f>ROUND(I149*H149,2)</f>
        <v>0</v>
      </c>
      <c r="K149" s="169" t="s">
        <v>19</v>
      </c>
      <c r="L149" s="174"/>
      <c r="M149" s="175" t="s">
        <v>19</v>
      </c>
      <c r="N149" s="176" t="s">
        <v>42</v>
      </c>
      <c r="P149" s="137">
        <f>O149*H149</f>
        <v>0</v>
      </c>
      <c r="Q149" s="137">
        <v>0</v>
      </c>
      <c r="R149" s="137">
        <f>Q149*H149</f>
        <v>0</v>
      </c>
      <c r="S149" s="137">
        <v>0</v>
      </c>
      <c r="T149" s="138">
        <f>S149*H149</f>
        <v>0</v>
      </c>
      <c r="AR149" s="139" t="s">
        <v>1124</v>
      </c>
      <c r="AT149" s="139" t="s">
        <v>449</v>
      </c>
      <c r="AU149" s="139" t="s">
        <v>149</v>
      </c>
      <c r="AY149" s="18" t="s">
        <v>142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8" t="s">
        <v>79</v>
      </c>
      <c r="BK149" s="140">
        <f>ROUND(I149*H149,2)</f>
        <v>0</v>
      </c>
      <c r="BL149" s="18" t="s">
        <v>605</v>
      </c>
      <c r="BM149" s="139" t="s">
        <v>1166</v>
      </c>
    </row>
    <row r="150" spans="2:65" s="1" customFormat="1" ht="19.5">
      <c r="B150" s="33"/>
      <c r="D150" s="141" t="s">
        <v>151</v>
      </c>
      <c r="F150" s="142" t="s">
        <v>1165</v>
      </c>
      <c r="I150" s="143"/>
      <c r="L150" s="33"/>
      <c r="M150" s="144"/>
      <c r="T150" s="54"/>
      <c r="AT150" s="18" t="s">
        <v>151</v>
      </c>
      <c r="AU150" s="18" t="s">
        <v>149</v>
      </c>
    </row>
    <row r="151" spans="2:65" s="1" customFormat="1" ht="24.2" customHeight="1">
      <c r="B151" s="33"/>
      <c r="C151" s="167" t="s">
        <v>322</v>
      </c>
      <c r="D151" s="167" t="s">
        <v>449</v>
      </c>
      <c r="E151" s="168" t="s">
        <v>1167</v>
      </c>
      <c r="F151" s="169" t="s">
        <v>1168</v>
      </c>
      <c r="G151" s="170" t="s">
        <v>962</v>
      </c>
      <c r="H151" s="171">
        <v>2</v>
      </c>
      <c r="I151" s="172"/>
      <c r="J151" s="173">
        <f>ROUND(I151*H151,2)</f>
        <v>0</v>
      </c>
      <c r="K151" s="169" t="s">
        <v>19</v>
      </c>
      <c r="L151" s="174"/>
      <c r="M151" s="175" t="s">
        <v>19</v>
      </c>
      <c r="N151" s="176" t="s">
        <v>42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1124</v>
      </c>
      <c r="AT151" s="139" t="s">
        <v>449</v>
      </c>
      <c r="AU151" s="139" t="s">
        <v>149</v>
      </c>
      <c r="AY151" s="18" t="s">
        <v>142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8" t="s">
        <v>79</v>
      </c>
      <c r="BK151" s="140">
        <f>ROUND(I151*H151,2)</f>
        <v>0</v>
      </c>
      <c r="BL151" s="18" t="s">
        <v>605</v>
      </c>
      <c r="BM151" s="139" t="s">
        <v>1169</v>
      </c>
    </row>
    <row r="152" spans="2:65" s="1" customFormat="1" ht="19.5">
      <c r="B152" s="33"/>
      <c r="D152" s="141" t="s">
        <v>151</v>
      </c>
      <c r="F152" s="142" t="s">
        <v>1168</v>
      </c>
      <c r="I152" s="143"/>
      <c r="L152" s="33"/>
      <c r="M152" s="144"/>
      <c r="T152" s="54"/>
      <c r="AT152" s="18" t="s">
        <v>151</v>
      </c>
      <c r="AU152" s="18" t="s">
        <v>149</v>
      </c>
    </row>
    <row r="153" spans="2:65" s="1" customFormat="1" ht="16.5" customHeight="1">
      <c r="B153" s="33"/>
      <c r="C153" s="167" t="s">
        <v>330</v>
      </c>
      <c r="D153" s="167" t="s">
        <v>449</v>
      </c>
      <c r="E153" s="168" t="s">
        <v>1170</v>
      </c>
      <c r="F153" s="169" t="s">
        <v>1171</v>
      </c>
      <c r="G153" s="170" t="s">
        <v>962</v>
      </c>
      <c r="H153" s="171">
        <v>1</v>
      </c>
      <c r="I153" s="172"/>
      <c r="J153" s="173">
        <f>ROUND(I153*H153,2)</f>
        <v>0</v>
      </c>
      <c r="K153" s="169" t="s">
        <v>19</v>
      </c>
      <c r="L153" s="174"/>
      <c r="M153" s="175" t="s">
        <v>19</v>
      </c>
      <c r="N153" s="176" t="s">
        <v>42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1124</v>
      </c>
      <c r="AT153" s="139" t="s">
        <v>449</v>
      </c>
      <c r="AU153" s="139" t="s">
        <v>149</v>
      </c>
      <c r="AY153" s="18" t="s">
        <v>142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79</v>
      </c>
      <c r="BK153" s="140">
        <f>ROUND(I153*H153,2)</f>
        <v>0</v>
      </c>
      <c r="BL153" s="18" t="s">
        <v>605</v>
      </c>
      <c r="BM153" s="139" t="s">
        <v>1172</v>
      </c>
    </row>
    <row r="154" spans="2:65" s="1" customFormat="1" ht="11.25">
      <c r="B154" s="33"/>
      <c r="D154" s="141" t="s">
        <v>151</v>
      </c>
      <c r="F154" s="142" t="s">
        <v>1171</v>
      </c>
      <c r="I154" s="143"/>
      <c r="L154" s="33"/>
      <c r="M154" s="144"/>
      <c r="T154" s="54"/>
      <c r="AT154" s="18" t="s">
        <v>151</v>
      </c>
      <c r="AU154" s="18" t="s">
        <v>149</v>
      </c>
    </row>
    <row r="155" spans="2:65" s="1" customFormat="1" ht="16.5" customHeight="1">
      <c r="B155" s="33"/>
      <c r="C155" s="167" t="s">
        <v>337</v>
      </c>
      <c r="D155" s="167" t="s">
        <v>449</v>
      </c>
      <c r="E155" s="168" t="s">
        <v>1173</v>
      </c>
      <c r="F155" s="169" t="s">
        <v>1174</v>
      </c>
      <c r="G155" s="170" t="s">
        <v>962</v>
      </c>
      <c r="H155" s="171">
        <v>4</v>
      </c>
      <c r="I155" s="172"/>
      <c r="J155" s="173">
        <f>ROUND(I155*H155,2)</f>
        <v>0</v>
      </c>
      <c r="K155" s="169" t="s">
        <v>19</v>
      </c>
      <c r="L155" s="174"/>
      <c r="M155" s="175" t="s">
        <v>19</v>
      </c>
      <c r="N155" s="176" t="s">
        <v>42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AR155" s="139" t="s">
        <v>1124</v>
      </c>
      <c r="AT155" s="139" t="s">
        <v>449</v>
      </c>
      <c r="AU155" s="139" t="s">
        <v>149</v>
      </c>
      <c r="AY155" s="18" t="s">
        <v>142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79</v>
      </c>
      <c r="BK155" s="140">
        <f>ROUND(I155*H155,2)</f>
        <v>0</v>
      </c>
      <c r="BL155" s="18" t="s">
        <v>605</v>
      </c>
      <c r="BM155" s="139" t="s">
        <v>1175</v>
      </c>
    </row>
    <row r="156" spans="2:65" s="1" customFormat="1" ht="11.25">
      <c r="B156" s="33"/>
      <c r="D156" s="141" t="s">
        <v>151</v>
      </c>
      <c r="F156" s="142" t="s">
        <v>1174</v>
      </c>
      <c r="I156" s="143"/>
      <c r="L156" s="33"/>
      <c r="M156" s="144"/>
      <c r="T156" s="54"/>
      <c r="AT156" s="18" t="s">
        <v>151</v>
      </c>
      <c r="AU156" s="18" t="s">
        <v>149</v>
      </c>
    </row>
    <row r="157" spans="2:65" s="15" customFormat="1" ht="20.85" customHeight="1">
      <c r="B157" s="181"/>
      <c r="D157" s="182" t="s">
        <v>70</v>
      </c>
      <c r="E157" s="182" t="s">
        <v>1176</v>
      </c>
      <c r="F157" s="182" t="s">
        <v>1177</v>
      </c>
      <c r="I157" s="183"/>
      <c r="J157" s="184">
        <f>BK157</f>
        <v>0</v>
      </c>
      <c r="L157" s="181"/>
      <c r="M157" s="185"/>
      <c r="P157" s="186">
        <f>SUM(P158:P169)</f>
        <v>0</v>
      </c>
      <c r="R157" s="186">
        <f>SUM(R158:R169)</f>
        <v>0</v>
      </c>
      <c r="T157" s="187">
        <f>SUM(T158:T169)</f>
        <v>0</v>
      </c>
      <c r="AR157" s="182" t="s">
        <v>79</v>
      </c>
      <c r="AT157" s="188" t="s">
        <v>70</v>
      </c>
      <c r="AU157" s="188" t="s">
        <v>166</v>
      </c>
      <c r="AY157" s="182" t="s">
        <v>142</v>
      </c>
      <c r="BK157" s="189">
        <f>SUM(BK158:BK169)</f>
        <v>0</v>
      </c>
    </row>
    <row r="158" spans="2:65" s="1" customFormat="1" ht="16.5" customHeight="1">
      <c r="B158" s="33"/>
      <c r="C158" s="167" t="s">
        <v>344</v>
      </c>
      <c r="D158" s="167" t="s">
        <v>449</v>
      </c>
      <c r="E158" s="168" t="s">
        <v>1178</v>
      </c>
      <c r="F158" s="169" t="s">
        <v>1179</v>
      </c>
      <c r="G158" s="170" t="s">
        <v>962</v>
      </c>
      <c r="H158" s="171">
        <v>7</v>
      </c>
      <c r="I158" s="172"/>
      <c r="J158" s="173">
        <f>ROUND(I158*H158,2)</f>
        <v>0</v>
      </c>
      <c r="K158" s="169" t="s">
        <v>19</v>
      </c>
      <c r="L158" s="174"/>
      <c r="M158" s="175" t="s">
        <v>19</v>
      </c>
      <c r="N158" s="176" t="s">
        <v>42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1124</v>
      </c>
      <c r="AT158" s="139" t="s">
        <v>449</v>
      </c>
      <c r="AU158" s="139" t="s">
        <v>149</v>
      </c>
      <c r="AY158" s="18" t="s">
        <v>142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8" t="s">
        <v>79</v>
      </c>
      <c r="BK158" s="140">
        <f>ROUND(I158*H158,2)</f>
        <v>0</v>
      </c>
      <c r="BL158" s="18" t="s">
        <v>605</v>
      </c>
      <c r="BM158" s="139" t="s">
        <v>1180</v>
      </c>
    </row>
    <row r="159" spans="2:65" s="1" customFormat="1" ht="11.25">
      <c r="B159" s="33"/>
      <c r="D159" s="141" t="s">
        <v>151</v>
      </c>
      <c r="F159" s="142" t="s">
        <v>1179</v>
      </c>
      <c r="I159" s="143"/>
      <c r="L159" s="33"/>
      <c r="M159" s="144"/>
      <c r="T159" s="54"/>
      <c r="AT159" s="18" t="s">
        <v>151</v>
      </c>
      <c r="AU159" s="18" t="s">
        <v>149</v>
      </c>
    </row>
    <row r="160" spans="2:65" s="1" customFormat="1" ht="21.75" customHeight="1">
      <c r="B160" s="33"/>
      <c r="C160" s="167" t="s">
        <v>350</v>
      </c>
      <c r="D160" s="167" t="s">
        <v>449</v>
      </c>
      <c r="E160" s="168" t="s">
        <v>1181</v>
      </c>
      <c r="F160" s="169" t="s">
        <v>1182</v>
      </c>
      <c r="G160" s="170" t="s">
        <v>962</v>
      </c>
      <c r="H160" s="171">
        <v>3</v>
      </c>
      <c r="I160" s="172"/>
      <c r="J160" s="173">
        <f>ROUND(I160*H160,2)</f>
        <v>0</v>
      </c>
      <c r="K160" s="169" t="s">
        <v>19</v>
      </c>
      <c r="L160" s="174"/>
      <c r="M160" s="175" t="s">
        <v>19</v>
      </c>
      <c r="N160" s="176" t="s">
        <v>42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AR160" s="139" t="s">
        <v>1124</v>
      </c>
      <c r="AT160" s="139" t="s">
        <v>449</v>
      </c>
      <c r="AU160" s="139" t="s">
        <v>149</v>
      </c>
      <c r="AY160" s="18" t="s">
        <v>142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8" t="s">
        <v>79</v>
      </c>
      <c r="BK160" s="140">
        <f>ROUND(I160*H160,2)</f>
        <v>0</v>
      </c>
      <c r="BL160" s="18" t="s">
        <v>605</v>
      </c>
      <c r="BM160" s="139" t="s">
        <v>1183</v>
      </c>
    </row>
    <row r="161" spans="2:65" s="1" customFormat="1" ht="11.25">
      <c r="B161" s="33"/>
      <c r="D161" s="141" t="s">
        <v>151</v>
      </c>
      <c r="F161" s="142" t="s">
        <v>1182</v>
      </c>
      <c r="I161" s="143"/>
      <c r="L161" s="33"/>
      <c r="M161" s="144"/>
      <c r="T161" s="54"/>
      <c r="AT161" s="18" t="s">
        <v>151</v>
      </c>
      <c r="AU161" s="18" t="s">
        <v>149</v>
      </c>
    </row>
    <row r="162" spans="2:65" s="1" customFormat="1" ht="16.5" customHeight="1">
      <c r="B162" s="33"/>
      <c r="C162" s="167" t="s">
        <v>358</v>
      </c>
      <c r="D162" s="167" t="s">
        <v>449</v>
      </c>
      <c r="E162" s="168" t="s">
        <v>1184</v>
      </c>
      <c r="F162" s="169" t="s">
        <v>1185</v>
      </c>
      <c r="G162" s="170" t="s">
        <v>962</v>
      </c>
      <c r="H162" s="171">
        <v>1</v>
      </c>
      <c r="I162" s="172"/>
      <c r="J162" s="173">
        <f>ROUND(I162*H162,2)</f>
        <v>0</v>
      </c>
      <c r="K162" s="169" t="s">
        <v>19</v>
      </c>
      <c r="L162" s="174"/>
      <c r="M162" s="175" t="s">
        <v>19</v>
      </c>
      <c r="N162" s="176" t="s">
        <v>42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1124</v>
      </c>
      <c r="AT162" s="139" t="s">
        <v>449</v>
      </c>
      <c r="AU162" s="139" t="s">
        <v>149</v>
      </c>
      <c r="AY162" s="18" t="s">
        <v>142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8" t="s">
        <v>79</v>
      </c>
      <c r="BK162" s="140">
        <f>ROUND(I162*H162,2)</f>
        <v>0</v>
      </c>
      <c r="BL162" s="18" t="s">
        <v>605</v>
      </c>
      <c r="BM162" s="139" t="s">
        <v>1186</v>
      </c>
    </row>
    <row r="163" spans="2:65" s="1" customFormat="1" ht="11.25">
      <c r="B163" s="33"/>
      <c r="D163" s="141" t="s">
        <v>151</v>
      </c>
      <c r="F163" s="142" t="s">
        <v>1185</v>
      </c>
      <c r="I163" s="143"/>
      <c r="L163" s="33"/>
      <c r="M163" s="144"/>
      <c r="T163" s="54"/>
      <c r="AT163" s="18" t="s">
        <v>151</v>
      </c>
      <c r="AU163" s="18" t="s">
        <v>149</v>
      </c>
    </row>
    <row r="164" spans="2:65" s="1" customFormat="1" ht="16.5" customHeight="1">
      <c r="B164" s="33"/>
      <c r="C164" s="167" t="s">
        <v>365</v>
      </c>
      <c r="D164" s="167" t="s">
        <v>449</v>
      </c>
      <c r="E164" s="168" t="s">
        <v>1187</v>
      </c>
      <c r="F164" s="169" t="s">
        <v>1188</v>
      </c>
      <c r="G164" s="170" t="s">
        <v>962</v>
      </c>
      <c r="H164" s="171">
        <v>15</v>
      </c>
      <c r="I164" s="172"/>
      <c r="J164" s="173">
        <f>ROUND(I164*H164,2)</f>
        <v>0</v>
      </c>
      <c r="K164" s="169" t="s">
        <v>19</v>
      </c>
      <c r="L164" s="174"/>
      <c r="M164" s="175" t="s">
        <v>19</v>
      </c>
      <c r="N164" s="176" t="s">
        <v>42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1124</v>
      </c>
      <c r="AT164" s="139" t="s">
        <v>449</v>
      </c>
      <c r="AU164" s="139" t="s">
        <v>149</v>
      </c>
      <c r="AY164" s="18" t="s">
        <v>142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8" t="s">
        <v>79</v>
      </c>
      <c r="BK164" s="140">
        <f>ROUND(I164*H164,2)</f>
        <v>0</v>
      </c>
      <c r="BL164" s="18" t="s">
        <v>605</v>
      </c>
      <c r="BM164" s="139" t="s">
        <v>1189</v>
      </c>
    </row>
    <row r="165" spans="2:65" s="1" customFormat="1" ht="11.25">
      <c r="B165" s="33"/>
      <c r="D165" s="141" t="s">
        <v>151</v>
      </c>
      <c r="F165" s="142" t="s">
        <v>1188</v>
      </c>
      <c r="I165" s="143"/>
      <c r="L165" s="33"/>
      <c r="M165" s="144"/>
      <c r="T165" s="54"/>
      <c r="AT165" s="18" t="s">
        <v>151</v>
      </c>
      <c r="AU165" s="18" t="s">
        <v>149</v>
      </c>
    </row>
    <row r="166" spans="2:65" s="1" customFormat="1" ht="16.5" customHeight="1">
      <c r="B166" s="33"/>
      <c r="C166" s="167" t="s">
        <v>373</v>
      </c>
      <c r="D166" s="167" t="s">
        <v>449</v>
      </c>
      <c r="E166" s="168" t="s">
        <v>1190</v>
      </c>
      <c r="F166" s="169" t="s">
        <v>1191</v>
      </c>
      <c r="G166" s="170" t="s">
        <v>239</v>
      </c>
      <c r="H166" s="171">
        <v>25</v>
      </c>
      <c r="I166" s="172"/>
      <c r="J166" s="173">
        <f>ROUND(I166*H166,2)</f>
        <v>0</v>
      </c>
      <c r="K166" s="169" t="s">
        <v>19</v>
      </c>
      <c r="L166" s="174"/>
      <c r="M166" s="175" t="s">
        <v>19</v>
      </c>
      <c r="N166" s="176" t="s">
        <v>42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1124</v>
      </c>
      <c r="AT166" s="139" t="s">
        <v>449</v>
      </c>
      <c r="AU166" s="139" t="s">
        <v>149</v>
      </c>
      <c r="AY166" s="18" t="s">
        <v>142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79</v>
      </c>
      <c r="BK166" s="140">
        <f>ROUND(I166*H166,2)</f>
        <v>0</v>
      </c>
      <c r="BL166" s="18" t="s">
        <v>605</v>
      </c>
      <c r="BM166" s="139" t="s">
        <v>1192</v>
      </c>
    </row>
    <row r="167" spans="2:65" s="1" customFormat="1" ht="11.25">
      <c r="B167" s="33"/>
      <c r="D167" s="141" t="s">
        <v>151</v>
      </c>
      <c r="F167" s="142" t="s">
        <v>1191</v>
      </c>
      <c r="I167" s="143"/>
      <c r="L167" s="33"/>
      <c r="M167" s="144"/>
      <c r="T167" s="54"/>
      <c r="AT167" s="18" t="s">
        <v>151</v>
      </c>
      <c r="AU167" s="18" t="s">
        <v>149</v>
      </c>
    </row>
    <row r="168" spans="2:65" s="1" customFormat="1" ht="16.5" customHeight="1">
      <c r="B168" s="33"/>
      <c r="C168" s="167" t="s">
        <v>379</v>
      </c>
      <c r="D168" s="167" t="s">
        <v>449</v>
      </c>
      <c r="E168" s="168" t="s">
        <v>1193</v>
      </c>
      <c r="F168" s="169" t="s">
        <v>1194</v>
      </c>
      <c r="G168" s="170" t="s">
        <v>239</v>
      </c>
      <c r="H168" s="171">
        <v>30</v>
      </c>
      <c r="I168" s="172"/>
      <c r="J168" s="173">
        <f>ROUND(I168*H168,2)</f>
        <v>0</v>
      </c>
      <c r="K168" s="169" t="s">
        <v>19</v>
      </c>
      <c r="L168" s="174"/>
      <c r="M168" s="175" t="s">
        <v>19</v>
      </c>
      <c r="N168" s="176" t="s">
        <v>42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1124</v>
      </c>
      <c r="AT168" s="139" t="s">
        <v>449</v>
      </c>
      <c r="AU168" s="139" t="s">
        <v>149</v>
      </c>
      <c r="AY168" s="18" t="s">
        <v>142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8" t="s">
        <v>79</v>
      </c>
      <c r="BK168" s="140">
        <f>ROUND(I168*H168,2)</f>
        <v>0</v>
      </c>
      <c r="BL168" s="18" t="s">
        <v>605</v>
      </c>
      <c r="BM168" s="139" t="s">
        <v>1195</v>
      </c>
    </row>
    <row r="169" spans="2:65" s="1" customFormat="1" ht="11.25">
      <c r="B169" s="33"/>
      <c r="D169" s="141" t="s">
        <v>151</v>
      </c>
      <c r="F169" s="142" t="s">
        <v>1194</v>
      </c>
      <c r="I169" s="143"/>
      <c r="L169" s="33"/>
      <c r="M169" s="144"/>
      <c r="T169" s="54"/>
      <c r="AT169" s="18" t="s">
        <v>151</v>
      </c>
      <c r="AU169" s="18" t="s">
        <v>149</v>
      </c>
    </row>
    <row r="170" spans="2:65" s="15" customFormat="1" ht="20.85" customHeight="1">
      <c r="B170" s="181"/>
      <c r="D170" s="182" t="s">
        <v>70</v>
      </c>
      <c r="E170" s="182" t="s">
        <v>1196</v>
      </c>
      <c r="F170" s="182" t="s">
        <v>1197</v>
      </c>
      <c r="I170" s="183"/>
      <c r="J170" s="184">
        <f>BK170</f>
        <v>0</v>
      </c>
      <c r="L170" s="181"/>
      <c r="M170" s="185"/>
      <c r="P170" s="186">
        <f>SUM(P171:P172)</f>
        <v>0</v>
      </c>
      <c r="R170" s="186">
        <f>SUM(R171:R172)</f>
        <v>0</v>
      </c>
      <c r="T170" s="187">
        <f>SUM(T171:T172)</f>
        <v>0</v>
      </c>
      <c r="AR170" s="182" t="s">
        <v>79</v>
      </c>
      <c r="AT170" s="188" t="s">
        <v>70</v>
      </c>
      <c r="AU170" s="188" t="s">
        <v>166</v>
      </c>
      <c r="AY170" s="182" t="s">
        <v>142</v>
      </c>
      <c r="BK170" s="189">
        <f>SUM(BK171:BK172)</f>
        <v>0</v>
      </c>
    </row>
    <row r="171" spans="2:65" s="1" customFormat="1" ht="33" customHeight="1">
      <c r="B171" s="33"/>
      <c r="C171" s="128" t="s">
        <v>385</v>
      </c>
      <c r="D171" s="128" t="s">
        <v>144</v>
      </c>
      <c r="E171" s="129" t="s">
        <v>1198</v>
      </c>
      <c r="F171" s="130" t="s">
        <v>1199</v>
      </c>
      <c r="G171" s="131" t="s">
        <v>669</v>
      </c>
      <c r="H171" s="177"/>
      <c r="I171" s="133"/>
      <c r="J171" s="134">
        <f>ROUND(I171*H171,2)</f>
        <v>0</v>
      </c>
      <c r="K171" s="130" t="s">
        <v>19</v>
      </c>
      <c r="L171" s="33"/>
      <c r="M171" s="135" t="s">
        <v>19</v>
      </c>
      <c r="N171" s="136" t="s">
        <v>42</v>
      </c>
      <c r="P171" s="137">
        <f>O171*H171</f>
        <v>0</v>
      </c>
      <c r="Q171" s="137">
        <v>0</v>
      </c>
      <c r="R171" s="137">
        <f>Q171*H171</f>
        <v>0</v>
      </c>
      <c r="S171" s="137">
        <v>0</v>
      </c>
      <c r="T171" s="138">
        <f>S171*H171</f>
        <v>0</v>
      </c>
      <c r="AR171" s="139" t="s">
        <v>605</v>
      </c>
      <c r="AT171" s="139" t="s">
        <v>144</v>
      </c>
      <c r="AU171" s="139" t="s">
        <v>149</v>
      </c>
      <c r="AY171" s="18" t="s">
        <v>142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8" t="s">
        <v>79</v>
      </c>
      <c r="BK171" s="140">
        <f>ROUND(I171*H171,2)</f>
        <v>0</v>
      </c>
      <c r="BL171" s="18" t="s">
        <v>605</v>
      </c>
      <c r="BM171" s="139" t="s">
        <v>1200</v>
      </c>
    </row>
    <row r="172" spans="2:65" s="1" customFormat="1" ht="19.5">
      <c r="B172" s="33"/>
      <c r="D172" s="141" t="s">
        <v>151</v>
      </c>
      <c r="F172" s="142" t="s">
        <v>1199</v>
      </c>
      <c r="I172" s="143"/>
      <c r="L172" s="33"/>
      <c r="M172" s="144"/>
      <c r="T172" s="54"/>
      <c r="AT172" s="18" t="s">
        <v>151</v>
      </c>
      <c r="AU172" s="18" t="s">
        <v>149</v>
      </c>
    </row>
    <row r="173" spans="2:65" s="15" customFormat="1" ht="20.85" customHeight="1">
      <c r="B173" s="181"/>
      <c r="D173" s="182" t="s">
        <v>70</v>
      </c>
      <c r="E173" s="182" t="s">
        <v>1201</v>
      </c>
      <c r="F173" s="182" t="s">
        <v>1202</v>
      </c>
      <c r="I173" s="183"/>
      <c r="J173" s="184">
        <f>BK173</f>
        <v>0</v>
      </c>
      <c r="L173" s="181"/>
      <c r="M173" s="185"/>
      <c r="P173" s="186">
        <f>SUM(P174:P175)</f>
        <v>0</v>
      </c>
      <c r="R173" s="186">
        <f>SUM(R174:R175)</f>
        <v>0</v>
      </c>
      <c r="T173" s="187">
        <f>SUM(T174:T175)</f>
        <v>0</v>
      </c>
      <c r="AR173" s="182" t="s">
        <v>79</v>
      </c>
      <c r="AT173" s="188" t="s">
        <v>70</v>
      </c>
      <c r="AU173" s="188" t="s">
        <v>166</v>
      </c>
      <c r="AY173" s="182" t="s">
        <v>142</v>
      </c>
      <c r="BK173" s="189">
        <f>SUM(BK174:BK175)</f>
        <v>0</v>
      </c>
    </row>
    <row r="174" spans="2:65" s="1" customFormat="1" ht="66.75" customHeight="1">
      <c r="B174" s="33"/>
      <c r="C174" s="167" t="s">
        <v>391</v>
      </c>
      <c r="D174" s="167" t="s">
        <v>449</v>
      </c>
      <c r="E174" s="168" t="s">
        <v>1203</v>
      </c>
      <c r="F174" s="169" t="s">
        <v>1204</v>
      </c>
      <c r="G174" s="170" t="s">
        <v>1143</v>
      </c>
      <c r="H174" s="171">
        <v>1</v>
      </c>
      <c r="I174" s="172"/>
      <c r="J174" s="173">
        <f>ROUND(I174*H174,2)</f>
        <v>0</v>
      </c>
      <c r="K174" s="169" t="s">
        <v>19</v>
      </c>
      <c r="L174" s="174"/>
      <c r="M174" s="175" t="s">
        <v>19</v>
      </c>
      <c r="N174" s="176" t="s">
        <v>42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1124</v>
      </c>
      <c r="AT174" s="139" t="s">
        <v>449</v>
      </c>
      <c r="AU174" s="139" t="s">
        <v>149</v>
      </c>
      <c r="AY174" s="18" t="s">
        <v>142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79</v>
      </c>
      <c r="BK174" s="140">
        <f>ROUND(I174*H174,2)</f>
        <v>0</v>
      </c>
      <c r="BL174" s="18" t="s">
        <v>605</v>
      </c>
      <c r="BM174" s="139" t="s">
        <v>1205</v>
      </c>
    </row>
    <row r="175" spans="2:65" s="1" customFormat="1" ht="107.25">
      <c r="B175" s="33"/>
      <c r="D175" s="141" t="s">
        <v>151</v>
      </c>
      <c r="F175" s="142" t="s">
        <v>1206</v>
      </c>
      <c r="I175" s="143"/>
      <c r="L175" s="33"/>
      <c r="M175" s="144"/>
      <c r="T175" s="54"/>
      <c r="AT175" s="18" t="s">
        <v>151</v>
      </c>
      <c r="AU175" s="18" t="s">
        <v>149</v>
      </c>
    </row>
    <row r="176" spans="2:65" s="15" customFormat="1" ht="20.85" customHeight="1">
      <c r="B176" s="181"/>
      <c r="D176" s="182" t="s">
        <v>70</v>
      </c>
      <c r="E176" s="182" t="s">
        <v>1207</v>
      </c>
      <c r="F176" s="182" t="s">
        <v>1208</v>
      </c>
      <c r="I176" s="183"/>
      <c r="J176" s="184">
        <f>BK176</f>
        <v>0</v>
      </c>
      <c r="L176" s="181"/>
      <c r="M176" s="185"/>
      <c r="P176" s="186">
        <f>SUM(P177:P180)</f>
        <v>0</v>
      </c>
      <c r="R176" s="186">
        <f>SUM(R177:R180)</f>
        <v>0</v>
      </c>
      <c r="T176" s="187">
        <f>SUM(T177:T180)</f>
        <v>0</v>
      </c>
      <c r="AR176" s="182" t="s">
        <v>79</v>
      </c>
      <c r="AT176" s="188" t="s">
        <v>70</v>
      </c>
      <c r="AU176" s="188" t="s">
        <v>166</v>
      </c>
      <c r="AY176" s="182" t="s">
        <v>142</v>
      </c>
      <c r="BK176" s="189">
        <f>SUM(BK177:BK180)</f>
        <v>0</v>
      </c>
    </row>
    <row r="177" spans="2:65" s="1" customFormat="1" ht="62.65" customHeight="1">
      <c r="B177" s="33"/>
      <c r="C177" s="167" t="s">
        <v>398</v>
      </c>
      <c r="D177" s="167" t="s">
        <v>449</v>
      </c>
      <c r="E177" s="168" t="s">
        <v>1209</v>
      </c>
      <c r="F177" s="169" t="s">
        <v>1210</v>
      </c>
      <c r="G177" s="170" t="s">
        <v>576</v>
      </c>
      <c r="H177" s="171">
        <v>1</v>
      </c>
      <c r="I177" s="172"/>
      <c r="J177" s="173">
        <f>ROUND(I177*H177,2)</f>
        <v>0</v>
      </c>
      <c r="K177" s="169" t="s">
        <v>19</v>
      </c>
      <c r="L177" s="174"/>
      <c r="M177" s="175" t="s">
        <v>19</v>
      </c>
      <c r="N177" s="176" t="s">
        <v>42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AR177" s="139" t="s">
        <v>1124</v>
      </c>
      <c r="AT177" s="139" t="s">
        <v>449</v>
      </c>
      <c r="AU177" s="139" t="s">
        <v>149</v>
      </c>
      <c r="AY177" s="18" t="s">
        <v>142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79</v>
      </c>
      <c r="BK177" s="140">
        <f>ROUND(I177*H177,2)</f>
        <v>0</v>
      </c>
      <c r="BL177" s="18" t="s">
        <v>605</v>
      </c>
      <c r="BM177" s="139" t="s">
        <v>1211</v>
      </c>
    </row>
    <row r="178" spans="2:65" s="1" customFormat="1" ht="146.25">
      <c r="B178" s="33"/>
      <c r="D178" s="141" t="s">
        <v>151</v>
      </c>
      <c r="F178" s="142" t="s">
        <v>1212</v>
      </c>
      <c r="I178" s="143"/>
      <c r="L178" s="33"/>
      <c r="M178" s="144"/>
      <c r="T178" s="54"/>
      <c r="AT178" s="18" t="s">
        <v>151</v>
      </c>
      <c r="AU178" s="18" t="s">
        <v>149</v>
      </c>
    </row>
    <row r="179" spans="2:65" s="1" customFormat="1" ht="66.75" customHeight="1">
      <c r="B179" s="33"/>
      <c r="C179" s="167" t="s">
        <v>406</v>
      </c>
      <c r="D179" s="167" t="s">
        <v>449</v>
      </c>
      <c r="E179" s="168" t="s">
        <v>1213</v>
      </c>
      <c r="F179" s="169" t="s">
        <v>1214</v>
      </c>
      <c r="G179" s="170" t="s">
        <v>576</v>
      </c>
      <c r="H179" s="171">
        <v>1</v>
      </c>
      <c r="I179" s="172"/>
      <c r="J179" s="173">
        <f>ROUND(I179*H179,2)</f>
        <v>0</v>
      </c>
      <c r="K179" s="169" t="s">
        <v>19</v>
      </c>
      <c r="L179" s="174"/>
      <c r="M179" s="175" t="s">
        <v>19</v>
      </c>
      <c r="N179" s="176" t="s">
        <v>42</v>
      </c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AR179" s="139" t="s">
        <v>1124</v>
      </c>
      <c r="AT179" s="139" t="s">
        <v>449</v>
      </c>
      <c r="AU179" s="139" t="s">
        <v>149</v>
      </c>
      <c r="AY179" s="18" t="s">
        <v>142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8" t="s">
        <v>79</v>
      </c>
      <c r="BK179" s="140">
        <f>ROUND(I179*H179,2)</f>
        <v>0</v>
      </c>
      <c r="BL179" s="18" t="s">
        <v>605</v>
      </c>
      <c r="BM179" s="139" t="s">
        <v>1215</v>
      </c>
    </row>
    <row r="180" spans="2:65" s="1" customFormat="1" ht="68.25">
      <c r="B180" s="33"/>
      <c r="D180" s="141" t="s">
        <v>151</v>
      </c>
      <c r="F180" s="142" t="s">
        <v>1216</v>
      </c>
      <c r="I180" s="143"/>
      <c r="L180" s="33"/>
      <c r="M180" s="144"/>
      <c r="T180" s="54"/>
      <c r="AT180" s="18" t="s">
        <v>151</v>
      </c>
      <c r="AU180" s="18" t="s">
        <v>149</v>
      </c>
    </row>
    <row r="181" spans="2:65" s="15" customFormat="1" ht="20.85" customHeight="1">
      <c r="B181" s="181"/>
      <c r="D181" s="182" t="s">
        <v>70</v>
      </c>
      <c r="E181" s="182" t="s">
        <v>1217</v>
      </c>
      <c r="F181" s="182" t="s">
        <v>1218</v>
      </c>
      <c r="I181" s="183"/>
      <c r="J181" s="184">
        <f>BK181</f>
        <v>0</v>
      </c>
      <c r="L181" s="181"/>
      <c r="M181" s="185"/>
      <c r="P181" s="186">
        <f>SUM(P182:P187)</f>
        <v>0</v>
      </c>
      <c r="R181" s="186">
        <f>SUM(R182:R187)</f>
        <v>0</v>
      </c>
      <c r="T181" s="187">
        <f>SUM(T182:T187)</f>
        <v>0</v>
      </c>
      <c r="AR181" s="182" t="s">
        <v>166</v>
      </c>
      <c r="AT181" s="188" t="s">
        <v>70</v>
      </c>
      <c r="AU181" s="188" t="s">
        <v>166</v>
      </c>
      <c r="AY181" s="182" t="s">
        <v>142</v>
      </c>
      <c r="BK181" s="189">
        <f>SUM(BK182:BK187)</f>
        <v>0</v>
      </c>
    </row>
    <row r="182" spans="2:65" s="1" customFormat="1" ht="66.75" customHeight="1">
      <c r="B182" s="33"/>
      <c r="C182" s="167" t="s">
        <v>413</v>
      </c>
      <c r="D182" s="167" t="s">
        <v>449</v>
      </c>
      <c r="E182" s="168" t="s">
        <v>1219</v>
      </c>
      <c r="F182" s="169" t="s">
        <v>1220</v>
      </c>
      <c r="G182" s="170" t="s">
        <v>576</v>
      </c>
      <c r="H182" s="171">
        <v>1</v>
      </c>
      <c r="I182" s="172"/>
      <c r="J182" s="173">
        <f>ROUND(I182*H182,2)</f>
        <v>0</v>
      </c>
      <c r="K182" s="169" t="s">
        <v>19</v>
      </c>
      <c r="L182" s="174"/>
      <c r="M182" s="175" t="s">
        <v>19</v>
      </c>
      <c r="N182" s="176" t="s">
        <v>42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1124</v>
      </c>
      <c r="AT182" s="139" t="s">
        <v>449</v>
      </c>
      <c r="AU182" s="139" t="s">
        <v>149</v>
      </c>
      <c r="AY182" s="18" t="s">
        <v>142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8" t="s">
        <v>79</v>
      </c>
      <c r="BK182" s="140">
        <f>ROUND(I182*H182,2)</f>
        <v>0</v>
      </c>
      <c r="BL182" s="18" t="s">
        <v>605</v>
      </c>
      <c r="BM182" s="139" t="s">
        <v>1221</v>
      </c>
    </row>
    <row r="183" spans="2:65" s="1" customFormat="1" ht="78">
      <c r="B183" s="33"/>
      <c r="D183" s="141" t="s">
        <v>151</v>
      </c>
      <c r="F183" s="142" t="s">
        <v>1222</v>
      </c>
      <c r="I183" s="143"/>
      <c r="L183" s="33"/>
      <c r="M183" s="144"/>
      <c r="T183" s="54"/>
      <c r="AT183" s="18" t="s">
        <v>151</v>
      </c>
      <c r="AU183" s="18" t="s">
        <v>149</v>
      </c>
    </row>
    <row r="184" spans="2:65" s="1" customFormat="1" ht="33" customHeight="1">
      <c r="B184" s="33"/>
      <c r="C184" s="167" t="s">
        <v>419</v>
      </c>
      <c r="D184" s="167" t="s">
        <v>449</v>
      </c>
      <c r="E184" s="168" t="s">
        <v>1223</v>
      </c>
      <c r="F184" s="169" t="s">
        <v>1224</v>
      </c>
      <c r="G184" s="170" t="s">
        <v>962</v>
      </c>
      <c r="H184" s="171">
        <v>1</v>
      </c>
      <c r="I184" s="172"/>
      <c r="J184" s="173">
        <f>ROUND(I184*H184,2)</f>
        <v>0</v>
      </c>
      <c r="K184" s="169" t="s">
        <v>19</v>
      </c>
      <c r="L184" s="174"/>
      <c r="M184" s="175" t="s">
        <v>19</v>
      </c>
      <c r="N184" s="176" t="s">
        <v>42</v>
      </c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1124</v>
      </c>
      <c r="AT184" s="139" t="s">
        <v>449</v>
      </c>
      <c r="AU184" s="139" t="s">
        <v>149</v>
      </c>
      <c r="AY184" s="18" t="s">
        <v>142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79</v>
      </c>
      <c r="BK184" s="140">
        <f>ROUND(I184*H184,2)</f>
        <v>0</v>
      </c>
      <c r="BL184" s="18" t="s">
        <v>605</v>
      </c>
      <c r="BM184" s="139" t="s">
        <v>1225</v>
      </c>
    </row>
    <row r="185" spans="2:65" s="1" customFormat="1" ht="19.5">
      <c r="B185" s="33"/>
      <c r="D185" s="141" t="s">
        <v>151</v>
      </c>
      <c r="F185" s="142" t="s">
        <v>1224</v>
      </c>
      <c r="I185" s="143"/>
      <c r="L185" s="33"/>
      <c r="M185" s="144"/>
      <c r="T185" s="54"/>
      <c r="AT185" s="18" t="s">
        <v>151</v>
      </c>
      <c r="AU185" s="18" t="s">
        <v>149</v>
      </c>
    </row>
    <row r="186" spans="2:65" s="1" customFormat="1" ht="16.5" customHeight="1">
      <c r="B186" s="33"/>
      <c r="C186" s="167" t="s">
        <v>427</v>
      </c>
      <c r="D186" s="167" t="s">
        <v>449</v>
      </c>
      <c r="E186" s="168" t="s">
        <v>1226</v>
      </c>
      <c r="F186" s="169" t="s">
        <v>1227</v>
      </c>
      <c r="G186" s="170" t="s">
        <v>962</v>
      </c>
      <c r="H186" s="171">
        <v>1</v>
      </c>
      <c r="I186" s="172"/>
      <c r="J186" s="173">
        <f>ROUND(I186*H186,2)</f>
        <v>0</v>
      </c>
      <c r="K186" s="169" t="s">
        <v>19</v>
      </c>
      <c r="L186" s="174"/>
      <c r="M186" s="175" t="s">
        <v>19</v>
      </c>
      <c r="N186" s="176" t="s">
        <v>42</v>
      </c>
      <c r="P186" s="137">
        <f>O186*H186</f>
        <v>0</v>
      </c>
      <c r="Q186" s="137">
        <v>0</v>
      </c>
      <c r="R186" s="137">
        <f>Q186*H186</f>
        <v>0</v>
      </c>
      <c r="S186" s="137">
        <v>0</v>
      </c>
      <c r="T186" s="138">
        <f>S186*H186</f>
        <v>0</v>
      </c>
      <c r="AR186" s="139" t="s">
        <v>1124</v>
      </c>
      <c r="AT186" s="139" t="s">
        <v>449</v>
      </c>
      <c r="AU186" s="139" t="s">
        <v>149</v>
      </c>
      <c r="AY186" s="18" t="s">
        <v>142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8" t="s">
        <v>79</v>
      </c>
      <c r="BK186" s="140">
        <f>ROUND(I186*H186,2)</f>
        <v>0</v>
      </c>
      <c r="BL186" s="18" t="s">
        <v>605</v>
      </c>
      <c r="BM186" s="139" t="s">
        <v>1228</v>
      </c>
    </row>
    <row r="187" spans="2:65" s="1" customFormat="1" ht="11.25">
      <c r="B187" s="33"/>
      <c r="D187" s="141" t="s">
        <v>151</v>
      </c>
      <c r="F187" s="142" t="s">
        <v>1227</v>
      </c>
      <c r="I187" s="143"/>
      <c r="L187" s="33"/>
      <c r="M187" s="190"/>
      <c r="N187" s="191"/>
      <c r="O187" s="191"/>
      <c r="P187" s="191"/>
      <c r="Q187" s="191"/>
      <c r="R187" s="191"/>
      <c r="S187" s="191"/>
      <c r="T187" s="192"/>
      <c r="AT187" s="18" t="s">
        <v>151</v>
      </c>
      <c r="AU187" s="18" t="s">
        <v>149</v>
      </c>
    </row>
    <row r="188" spans="2:65" s="1" customFormat="1" ht="6.95" customHeight="1">
      <c r="B188" s="42"/>
      <c r="C188" s="43"/>
      <c r="D188" s="43"/>
      <c r="E188" s="43"/>
      <c r="F188" s="43"/>
      <c r="G188" s="43"/>
      <c r="H188" s="43"/>
      <c r="I188" s="43"/>
      <c r="J188" s="43"/>
      <c r="K188" s="43"/>
      <c r="L188" s="33"/>
    </row>
  </sheetData>
  <sheetProtection algorithmName="SHA-512" hashValue="lvPpz579J4n7bhBwAI7eRJmQenbr86aZ4Lh34NKdNEcEy0EZphI7pusnZ8h0WBHwqx00JQlmuCo7q3NW8bnl9w==" saltValue="1sbJLwHGEh/sFFp+PISgAsQzjrxU1cbiUDOiYWd9JlVfFIiKayCa6Mt0ctp74Q4xKrD2n7bev9JoBDVcPZPGkA==" spinCount="100000" sheet="1" objects="1" scenarios="1" formatColumns="0" formatRows="0" autoFilter="0"/>
  <autoFilter ref="C92:K187" xr:uid="{00000000-0009-0000-0000-000002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200-000000000000}"/>
    <hyperlink ref="F102" r:id="rId2" xr:uid="{00000000-0004-0000-02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7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KRÁLŮV DVŮR - Plnící místo HZS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1229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45866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19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19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19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37</v>
      </c>
      <c r="J30" s="64">
        <f>ROUND(J86,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>
      <c r="B33" s="33"/>
      <c r="D33" s="53" t="s">
        <v>41</v>
      </c>
      <c r="E33" s="28" t="s">
        <v>42</v>
      </c>
      <c r="F33" s="89">
        <f>ROUND((SUM(BE86:BE269)),  2)</f>
        <v>0</v>
      </c>
      <c r="I33" s="90">
        <v>0.21</v>
      </c>
      <c r="J33" s="89">
        <f>ROUND(((SUM(BE86:BE269))*I33),  2)</f>
        <v>0</v>
      </c>
      <c r="L33" s="33"/>
    </row>
    <row r="34" spans="2:12" s="1" customFormat="1" ht="14.45" customHeight="1">
      <c r="B34" s="33"/>
      <c r="E34" s="28" t="s">
        <v>43</v>
      </c>
      <c r="F34" s="89">
        <f>ROUND((SUM(BF86:BF269)),  2)</f>
        <v>0</v>
      </c>
      <c r="I34" s="90">
        <v>0.12</v>
      </c>
      <c r="J34" s="89">
        <f>ROUND(((SUM(BF86:BF269))*I34),  2)</f>
        <v>0</v>
      </c>
      <c r="L34" s="33"/>
    </row>
    <row r="35" spans="2:12" s="1" customFormat="1" ht="14.45" hidden="1" customHeight="1">
      <c r="B35" s="33"/>
      <c r="E35" s="28" t="s">
        <v>44</v>
      </c>
      <c r="F35" s="89">
        <f>ROUND((SUM(BG86:BG269)),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45</v>
      </c>
      <c r="F36" s="89">
        <f>ROUND((SUM(BH86:BH269)),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46</v>
      </c>
      <c r="F37" s="89">
        <f>ROUND((SUM(BI86:BI269)),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KRÁLŮV DVŮR - Plnící místo HZS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03a - Zpevněné plochy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Králův Dvůr</v>
      </c>
      <c r="I52" s="28" t="s">
        <v>23</v>
      </c>
      <c r="J52" s="50">
        <f>IF(J12="","",J12)</f>
        <v>45866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24</v>
      </c>
      <c r="F54" s="26" t="str">
        <f>E15</f>
        <v>Město Králův Dvůr,nám. Míru 139,267 01 Králův Dvůr</v>
      </c>
      <c r="I54" s="28" t="s">
        <v>30</v>
      </c>
      <c r="J54" s="31" t="str">
        <f>E21</f>
        <v>Spektra PRO spol. s r.o.,V Hlinkách 1548,266 01 Be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p. Lenka Dejdarová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69</v>
      </c>
      <c r="J59" s="64">
        <f>J86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104</v>
      </c>
      <c r="E60" s="102"/>
      <c r="F60" s="102"/>
      <c r="G60" s="102"/>
      <c r="H60" s="102"/>
      <c r="I60" s="102"/>
      <c r="J60" s="103">
        <f>J87</f>
        <v>0</v>
      </c>
      <c r="L60" s="100"/>
    </row>
    <row r="61" spans="2:47" s="9" customFormat="1" ht="19.899999999999999" customHeight="1">
      <c r="B61" s="104"/>
      <c r="D61" s="105" t="s">
        <v>105</v>
      </c>
      <c r="E61" s="106"/>
      <c r="F61" s="106"/>
      <c r="G61" s="106"/>
      <c r="H61" s="106"/>
      <c r="I61" s="106"/>
      <c r="J61" s="107">
        <f>J88</f>
        <v>0</v>
      </c>
      <c r="L61" s="104"/>
    </row>
    <row r="62" spans="2:47" s="9" customFormat="1" ht="19.899999999999999" customHeight="1">
      <c r="B62" s="104"/>
      <c r="D62" s="105" t="s">
        <v>108</v>
      </c>
      <c r="E62" s="106"/>
      <c r="F62" s="106"/>
      <c r="G62" s="106"/>
      <c r="H62" s="106"/>
      <c r="I62" s="106"/>
      <c r="J62" s="107">
        <f>J126</f>
        <v>0</v>
      </c>
      <c r="L62" s="104"/>
    </row>
    <row r="63" spans="2:47" s="9" customFormat="1" ht="19.899999999999999" customHeight="1">
      <c r="B63" s="104"/>
      <c r="D63" s="105" t="s">
        <v>1230</v>
      </c>
      <c r="E63" s="106"/>
      <c r="F63" s="106"/>
      <c r="G63" s="106"/>
      <c r="H63" s="106"/>
      <c r="I63" s="106"/>
      <c r="J63" s="107">
        <f>J131</f>
        <v>0</v>
      </c>
      <c r="L63" s="104"/>
    </row>
    <row r="64" spans="2:47" s="9" customFormat="1" ht="19.899999999999999" customHeight="1">
      <c r="B64" s="104"/>
      <c r="D64" s="105" t="s">
        <v>110</v>
      </c>
      <c r="E64" s="106"/>
      <c r="F64" s="106"/>
      <c r="G64" s="106"/>
      <c r="H64" s="106"/>
      <c r="I64" s="106"/>
      <c r="J64" s="107">
        <f>J160</f>
        <v>0</v>
      </c>
      <c r="L64" s="104"/>
    </row>
    <row r="65" spans="2:12" s="9" customFormat="1" ht="19.899999999999999" customHeight="1">
      <c r="B65" s="104"/>
      <c r="D65" s="105" t="s">
        <v>111</v>
      </c>
      <c r="E65" s="106"/>
      <c r="F65" s="106"/>
      <c r="G65" s="106"/>
      <c r="H65" s="106"/>
      <c r="I65" s="106"/>
      <c r="J65" s="107">
        <f>J169</f>
        <v>0</v>
      </c>
      <c r="L65" s="104"/>
    </row>
    <row r="66" spans="2:12" s="9" customFormat="1" ht="19.899999999999999" customHeight="1">
      <c r="B66" s="104"/>
      <c r="D66" s="105" t="s">
        <v>114</v>
      </c>
      <c r="E66" s="106"/>
      <c r="F66" s="106"/>
      <c r="G66" s="106"/>
      <c r="H66" s="106"/>
      <c r="I66" s="106"/>
      <c r="J66" s="107">
        <f>J266</f>
        <v>0</v>
      </c>
      <c r="L66" s="104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127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15" t="str">
        <f>E7</f>
        <v>KRÁLŮV DVŮR - Plnící místo HZS</v>
      </c>
      <c r="F76" s="316"/>
      <c r="G76" s="316"/>
      <c r="H76" s="316"/>
      <c r="L76" s="33"/>
    </row>
    <row r="77" spans="2:12" s="1" customFormat="1" ht="12" customHeight="1">
      <c r="B77" s="33"/>
      <c r="C77" s="28" t="s">
        <v>98</v>
      </c>
      <c r="L77" s="33"/>
    </row>
    <row r="78" spans="2:12" s="1" customFormat="1" ht="16.5" customHeight="1">
      <c r="B78" s="33"/>
      <c r="E78" s="278" t="str">
        <f>E9</f>
        <v>03a - Zpevněné plochy</v>
      </c>
      <c r="F78" s="317"/>
      <c r="G78" s="317"/>
      <c r="H78" s="317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F12</f>
        <v>Králův Dvůr</v>
      </c>
      <c r="I80" s="28" t="s">
        <v>23</v>
      </c>
      <c r="J80" s="50">
        <f>IF(J12="","",J12)</f>
        <v>45866</v>
      </c>
      <c r="L80" s="33"/>
    </row>
    <row r="81" spans="2:65" s="1" customFormat="1" ht="6.95" customHeight="1">
      <c r="B81" s="33"/>
      <c r="L81" s="33"/>
    </row>
    <row r="82" spans="2:65" s="1" customFormat="1" ht="40.15" customHeight="1">
      <c r="B82" s="33"/>
      <c r="C82" s="28" t="s">
        <v>24</v>
      </c>
      <c r="F82" s="26" t="str">
        <f>E15</f>
        <v>Město Králův Dvůr,nám. Míru 139,267 01 Králův Dvůr</v>
      </c>
      <c r="I82" s="28" t="s">
        <v>30</v>
      </c>
      <c r="J82" s="31" t="str">
        <f>E21</f>
        <v>Spektra PRO spol. s r.o.,V Hlinkách 1548,266 01 Be</v>
      </c>
      <c r="L82" s="33"/>
    </row>
    <row r="83" spans="2:65" s="1" customFormat="1" ht="15.2" customHeight="1">
      <c r="B83" s="33"/>
      <c r="C83" s="28" t="s">
        <v>28</v>
      </c>
      <c r="F83" s="26" t="str">
        <f>IF(E18="","",E18)</f>
        <v>Vyplň údaj</v>
      </c>
      <c r="I83" s="28" t="s">
        <v>33</v>
      </c>
      <c r="J83" s="31" t="str">
        <f>E24</f>
        <v>p. Lenka Dejdarová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08"/>
      <c r="C85" s="109" t="s">
        <v>128</v>
      </c>
      <c r="D85" s="110" t="s">
        <v>56</v>
      </c>
      <c r="E85" s="110" t="s">
        <v>52</v>
      </c>
      <c r="F85" s="110" t="s">
        <v>53</v>
      </c>
      <c r="G85" s="110" t="s">
        <v>129</v>
      </c>
      <c r="H85" s="110" t="s">
        <v>130</v>
      </c>
      <c r="I85" s="110" t="s">
        <v>131</v>
      </c>
      <c r="J85" s="110" t="s">
        <v>102</v>
      </c>
      <c r="K85" s="111" t="s">
        <v>132</v>
      </c>
      <c r="L85" s="108"/>
      <c r="M85" s="57" t="s">
        <v>19</v>
      </c>
      <c r="N85" s="58" t="s">
        <v>41</v>
      </c>
      <c r="O85" s="58" t="s">
        <v>133</v>
      </c>
      <c r="P85" s="58" t="s">
        <v>134</v>
      </c>
      <c r="Q85" s="58" t="s">
        <v>135</v>
      </c>
      <c r="R85" s="58" t="s">
        <v>136</v>
      </c>
      <c r="S85" s="58" t="s">
        <v>137</v>
      </c>
      <c r="T85" s="59" t="s">
        <v>138</v>
      </c>
    </row>
    <row r="86" spans="2:65" s="1" customFormat="1" ht="22.9" customHeight="1">
      <c r="B86" s="33"/>
      <c r="C86" s="62" t="s">
        <v>139</v>
      </c>
      <c r="J86" s="112">
        <f>BK86</f>
        <v>0</v>
      </c>
      <c r="L86" s="33"/>
      <c r="M86" s="60"/>
      <c r="N86" s="51"/>
      <c r="O86" s="51"/>
      <c r="P86" s="113">
        <f>P87</f>
        <v>0</v>
      </c>
      <c r="Q86" s="51"/>
      <c r="R86" s="113">
        <f>R87</f>
        <v>134.60376525999999</v>
      </c>
      <c r="S86" s="51"/>
      <c r="T86" s="114">
        <f>T87</f>
        <v>0.6784</v>
      </c>
      <c r="AT86" s="18" t="s">
        <v>70</v>
      </c>
      <c r="AU86" s="18" t="s">
        <v>103</v>
      </c>
      <c r="BK86" s="115">
        <f>BK87</f>
        <v>0</v>
      </c>
    </row>
    <row r="87" spans="2:65" s="11" customFormat="1" ht="25.9" customHeight="1">
      <c r="B87" s="116"/>
      <c r="D87" s="117" t="s">
        <v>70</v>
      </c>
      <c r="E87" s="118" t="s">
        <v>140</v>
      </c>
      <c r="F87" s="118" t="s">
        <v>141</v>
      </c>
      <c r="I87" s="119"/>
      <c r="J87" s="120">
        <f>BK87</f>
        <v>0</v>
      </c>
      <c r="L87" s="116"/>
      <c r="M87" s="121"/>
      <c r="P87" s="122">
        <f>P88+P126+P131+P160+P169+P266</f>
        <v>0</v>
      </c>
      <c r="R87" s="122">
        <f>R88+R126+R131+R160+R169+R266</f>
        <v>134.60376525999999</v>
      </c>
      <c r="T87" s="123">
        <f>T88+T126+T131+T160+T169+T266</f>
        <v>0.6784</v>
      </c>
      <c r="AR87" s="117" t="s">
        <v>79</v>
      </c>
      <c r="AT87" s="124" t="s">
        <v>70</v>
      </c>
      <c r="AU87" s="124" t="s">
        <v>71</v>
      </c>
      <c r="AY87" s="117" t="s">
        <v>142</v>
      </c>
      <c r="BK87" s="125">
        <f>BK88+BK126+BK131+BK160+BK169+BK266</f>
        <v>0</v>
      </c>
    </row>
    <row r="88" spans="2:65" s="11" customFormat="1" ht="22.9" customHeight="1">
      <c r="B88" s="116"/>
      <c r="D88" s="117" t="s">
        <v>70</v>
      </c>
      <c r="E88" s="126" t="s">
        <v>79</v>
      </c>
      <c r="F88" s="126" t="s">
        <v>143</v>
      </c>
      <c r="I88" s="119"/>
      <c r="J88" s="127">
        <f>BK88</f>
        <v>0</v>
      </c>
      <c r="L88" s="116"/>
      <c r="M88" s="121"/>
      <c r="P88" s="122">
        <f>SUM(P89:P125)</f>
        <v>0</v>
      </c>
      <c r="R88" s="122">
        <f>SUM(R89:R125)</f>
        <v>1.44</v>
      </c>
      <c r="T88" s="123">
        <f>SUM(T89:T125)</f>
        <v>0</v>
      </c>
      <c r="AR88" s="117" t="s">
        <v>79</v>
      </c>
      <c r="AT88" s="124" t="s">
        <v>70</v>
      </c>
      <c r="AU88" s="124" t="s">
        <v>79</v>
      </c>
      <c r="AY88" s="117" t="s">
        <v>142</v>
      </c>
      <c r="BK88" s="125">
        <f>SUM(BK89:BK125)</f>
        <v>0</v>
      </c>
    </row>
    <row r="89" spans="2:65" s="1" customFormat="1" ht="24.2" customHeight="1">
      <c r="B89" s="33"/>
      <c r="C89" s="128" t="s">
        <v>79</v>
      </c>
      <c r="D89" s="128" t="s">
        <v>144</v>
      </c>
      <c r="E89" s="129" t="s">
        <v>1231</v>
      </c>
      <c r="F89" s="130" t="s">
        <v>1232</v>
      </c>
      <c r="G89" s="131" t="s">
        <v>160</v>
      </c>
      <c r="H89" s="132">
        <v>0.27200000000000002</v>
      </c>
      <c r="I89" s="133"/>
      <c r="J89" s="134">
        <f>ROUND(I89*H89,2)</f>
        <v>0</v>
      </c>
      <c r="K89" s="130" t="s">
        <v>148</v>
      </c>
      <c r="L89" s="33"/>
      <c r="M89" s="135" t="s">
        <v>19</v>
      </c>
      <c r="N89" s="136" t="s">
        <v>42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149</v>
      </c>
      <c r="AT89" s="139" t="s">
        <v>144</v>
      </c>
      <c r="AU89" s="139" t="s">
        <v>81</v>
      </c>
      <c r="AY89" s="18" t="s">
        <v>142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8" t="s">
        <v>79</v>
      </c>
      <c r="BK89" s="140">
        <f>ROUND(I89*H89,2)</f>
        <v>0</v>
      </c>
      <c r="BL89" s="18" t="s">
        <v>149</v>
      </c>
      <c r="BM89" s="139" t="s">
        <v>1233</v>
      </c>
    </row>
    <row r="90" spans="2:65" s="1" customFormat="1" ht="19.5">
      <c r="B90" s="33"/>
      <c r="D90" s="141" t="s">
        <v>151</v>
      </c>
      <c r="F90" s="142" t="s">
        <v>1234</v>
      </c>
      <c r="I90" s="143"/>
      <c r="L90" s="33"/>
      <c r="M90" s="144"/>
      <c r="T90" s="54"/>
      <c r="AT90" s="18" t="s">
        <v>151</v>
      </c>
      <c r="AU90" s="18" t="s">
        <v>81</v>
      </c>
    </row>
    <row r="91" spans="2:65" s="1" customFormat="1" ht="11.25">
      <c r="B91" s="33"/>
      <c r="D91" s="145" t="s">
        <v>153</v>
      </c>
      <c r="F91" s="146" t="s">
        <v>1235</v>
      </c>
      <c r="I91" s="143"/>
      <c r="L91" s="33"/>
      <c r="M91" s="144"/>
      <c r="T91" s="54"/>
      <c r="AT91" s="18" t="s">
        <v>153</v>
      </c>
      <c r="AU91" s="18" t="s">
        <v>81</v>
      </c>
    </row>
    <row r="92" spans="2:65" s="13" customFormat="1" ht="11.25">
      <c r="B92" s="153"/>
      <c r="D92" s="141" t="s">
        <v>155</v>
      </c>
      <c r="E92" s="154" t="s">
        <v>19</v>
      </c>
      <c r="F92" s="155" t="s">
        <v>1236</v>
      </c>
      <c r="H92" s="156">
        <v>0.27200000000000002</v>
      </c>
      <c r="I92" s="157"/>
      <c r="L92" s="153"/>
      <c r="M92" s="158"/>
      <c r="T92" s="159"/>
      <c r="AT92" s="154" t="s">
        <v>155</v>
      </c>
      <c r="AU92" s="154" t="s">
        <v>81</v>
      </c>
      <c r="AV92" s="13" t="s">
        <v>81</v>
      </c>
      <c r="AW92" s="13" t="s">
        <v>32</v>
      </c>
      <c r="AX92" s="13" t="s">
        <v>79</v>
      </c>
      <c r="AY92" s="154" t="s">
        <v>142</v>
      </c>
    </row>
    <row r="93" spans="2:65" s="1" customFormat="1" ht="33" customHeight="1">
      <c r="B93" s="33"/>
      <c r="C93" s="128" t="s">
        <v>81</v>
      </c>
      <c r="D93" s="128" t="s">
        <v>144</v>
      </c>
      <c r="E93" s="129" t="s">
        <v>1237</v>
      </c>
      <c r="F93" s="130" t="s">
        <v>1238</v>
      </c>
      <c r="G93" s="131" t="s">
        <v>160</v>
      </c>
      <c r="H93" s="132">
        <v>3.6</v>
      </c>
      <c r="I93" s="133"/>
      <c r="J93" s="134">
        <f>ROUND(I93*H93,2)</f>
        <v>0</v>
      </c>
      <c r="K93" s="130" t="s">
        <v>148</v>
      </c>
      <c r="L93" s="33"/>
      <c r="M93" s="135" t="s">
        <v>19</v>
      </c>
      <c r="N93" s="136" t="s">
        <v>42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149</v>
      </c>
      <c r="AT93" s="139" t="s">
        <v>144</v>
      </c>
      <c r="AU93" s="139" t="s">
        <v>81</v>
      </c>
      <c r="AY93" s="18" t="s">
        <v>142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8" t="s">
        <v>79</v>
      </c>
      <c r="BK93" s="140">
        <f>ROUND(I93*H93,2)</f>
        <v>0</v>
      </c>
      <c r="BL93" s="18" t="s">
        <v>149</v>
      </c>
      <c r="BM93" s="139" t="s">
        <v>1239</v>
      </c>
    </row>
    <row r="94" spans="2:65" s="1" customFormat="1" ht="29.25">
      <c r="B94" s="33"/>
      <c r="D94" s="141" t="s">
        <v>151</v>
      </c>
      <c r="F94" s="142" t="s">
        <v>1240</v>
      </c>
      <c r="I94" s="143"/>
      <c r="L94" s="33"/>
      <c r="M94" s="144"/>
      <c r="T94" s="54"/>
      <c r="AT94" s="18" t="s">
        <v>151</v>
      </c>
      <c r="AU94" s="18" t="s">
        <v>81</v>
      </c>
    </row>
    <row r="95" spans="2:65" s="1" customFormat="1" ht="11.25">
      <c r="B95" s="33"/>
      <c r="D95" s="145" t="s">
        <v>153</v>
      </c>
      <c r="F95" s="146" t="s">
        <v>1241</v>
      </c>
      <c r="I95" s="143"/>
      <c r="L95" s="33"/>
      <c r="M95" s="144"/>
      <c r="T95" s="54"/>
      <c r="AT95" s="18" t="s">
        <v>153</v>
      </c>
      <c r="AU95" s="18" t="s">
        <v>81</v>
      </c>
    </row>
    <row r="96" spans="2:65" s="12" customFormat="1" ht="11.25">
      <c r="B96" s="147"/>
      <c r="D96" s="141" t="s">
        <v>155</v>
      </c>
      <c r="E96" s="148" t="s">
        <v>19</v>
      </c>
      <c r="F96" s="149" t="s">
        <v>1242</v>
      </c>
      <c r="H96" s="148" t="s">
        <v>19</v>
      </c>
      <c r="I96" s="150"/>
      <c r="L96" s="147"/>
      <c r="M96" s="151"/>
      <c r="T96" s="152"/>
      <c r="AT96" s="148" t="s">
        <v>155</v>
      </c>
      <c r="AU96" s="148" t="s">
        <v>81</v>
      </c>
      <c r="AV96" s="12" t="s">
        <v>79</v>
      </c>
      <c r="AW96" s="12" t="s">
        <v>32</v>
      </c>
      <c r="AX96" s="12" t="s">
        <v>71</v>
      </c>
      <c r="AY96" s="148" t="s">
        <v>142</v>
      </c>
    </row>
    <row r="97" spans="2:65" s="13" customFormat="1" ht="11.25">
      <c r="B97" s="153"/>
      <c r="D97" s="141" t="s">
        <v>155</v>
      </c>
      <c r="E97" s="154" t="s">
        <v>19</v>
      </c>
      <c r="F97" s="155" t="s">
        <v>1243</v>
      </c>
      <c r="H97" s="156">
        <v>3.6</v>
      </c>
      <c r="I97" s="157"/>
      <c r="L97" s="153"/>
      <c r="M97" s="158"/>
      <c r="T97" s="159"/>
      <c r="AT97" s="154" t="s">
        <v>155</v>
      </c>
      <c r="AU97" s="154" t="s">
        <v>81</v>
      </c>
      <c r="AV97" s="13" t="s">
        <v>81</v>
      </c>
      <c r="AW97" s="13" t="s">
        <v>32</v>
      </c>
      <c r="AX97" s="13" t="s">
        <v>79</v>
      </c>
      <c r="AY97" s="154" t="s">
        <v>142</v>
      </c>
    </row>
    <row r="98" spans="2:65" s="1" customFormat="1" ht="24.2" customHeight="1">
      <c r="B98" s="33"/>
      <c r="C98" s="128" t="s">
        <v>166</v>
      </c>
      <c r="D98" s="128" t="s">
        <v>144</v>
      </c>
      <c r="E98" s="129" t="s">
        <v>1244</v>
      </c>
      <c r="F98" s="130" t="s">
        <v>1245</v>
      </c>
      <c r="G98" s="131" t="s">
        <v>160</v>
      </c>
      <c r="H98" s="132">
        <v>0.72</v>
      </c>
      <c r="I98" s="133"/>
      <c r="J98" s="134">
        <f>ROUND(I98*H98,2)</f>
        <v>0</v>
      </c>
      <c r="K98" s="130" t="s">
        <v>148</v>
      </c>
      <c r="L98" s="33"/>
      <c r="M98" s="135" t="s">
        <v>19</v>
      </c>
      <c r="N98" s="136" t="s">
        <v>42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149</v>
      </c>
      <c r="AT98" s="139" t="s">
        <v>144</v>
      </c>
      <c r="AU98" s="139" t="s">
        <v>81</v>
      </c>
      <c r="AY98" s="18" t="s">
        <v>142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79</v>
      </c>
      <c r="BK98" s="140">
        <f>ROUND(I98*H98,2)</f>
        <v>0</v>
      </c>
      <c r="BL98" s="18" t="s">
        <v>149</v>
      </c>
      <c r="BM98" s="139" t="s">
        <v>1246</v>
      </c>
    </row>
    <row r="99" spans="2:65" s="1" customFormat="1" ht="39">
      <c r="B99" s="33"/>
      <c r="D99" s="141" t="s">
        <v>151</v>
      </c>
      <c r="F99" s="142" t="s">
        <v>1247</v>
      </c>
      <c r="I99" s="143"/>
      <c r="L99" s="33"/>
      <c r="M99" s="144"/>
      <c r="T99" s="54"/>
      <c r="AT99" s="18" t="s">
        <v>151</v>
      </c>
      <c r="AU99" s="18" t="s">
        <v>81</v>
      </c>
    </row>
    <row r="100" spans="2:65" s="1" customFormat="1" ht="11.25">
      <c r="B100" s="33"/>
      <c r="D100" s="145" t="s">
        <v>153</v>
      </c>
      <c r="F100" s="146" t="s">
        <v>1248</v>
      </c>
      <c r="I100" s="143"/>
      <c r="L100" s="33"/>
      <c r="M100" s="144"/>
      <c r="T100" s="54"/>
      <c r="AT100" s="18" t="s">
        <v>153</v>
      </c>
      <c r="AU100" s="18" t="s">
        <v>81</v>
      </c>
    </row>
    <row r="101" spans="2:65" s="12" customFormat="1" ht="11.25">
      <c r="B101" s="147"/>
      <c r="D101" s="141" t="s">
        <v>155</v>
      </c>
      <c r="E101" s="148" t="s">
        <v>19</v>
      </c>
      <c r="F101" s="149" t="s">
        <v>1242</v>
      </c>
      <c r="H101" s="148" t="s">
        <v>19</v>
      </c>
      <c r="I101" s="150"/>
      <c r="L101" s="147"/>
      <c r="M101" s="151"/>
      <c r="T101" s="152"/>
      <c r="AT101" s="148" t="s">
        <v>155</v>
      </c>
      <c r="AU101" s="148" t="s">
        <v>81</v>
      </c>
      <c r="AV101" s="12" t="s">
        <v>79</v>
      </c>
      <c r="AW101" s="12" t="s">
        <v>32</v>
      </c>
      <c r="AX101" s="12" t="s">
        <v>71</v>
      </c>
      <c r="AY101" s="148" t="s">
        <v>142</v>
      </c>
    </row>
    <row r="102" spans="2:65" s="13" customFormat="1" ht="11.25">
      <c r="B102" s="153"/>
      <c r="D102" s="141" t="s">
        <v>155</v>
      </c>
      <c r="E102" s="154" t="s">
        <v>19</v>
      </c>
      <c r="F102" s="155" t="s">
        <v>1249</v>
      </c>
      <c r="H102" s="156">
        <v>0.72</v>
      </c>
      <c r="I102" s="157"/>
      <c r="L102" s="153"/>
      <c r="M102" s="158"/>
      <c r="T102" s="159"/>
      <c r="AT102" s="154" t="s">
        <v>155</v>
      </c>
      <c r="AU102" s="154" t="s">
        <v>81</v>
      </c>
      <c r="AV102" s="13" t="s">
        <v>81</v>
      </c>
      <c r="AW102" s="13" t="s">
        <v>32</v>
      </c>
      <c r="AX102" s="13" t="s">
        <v>79</v>
      </c>
      <c r="AY102" s="154" t="s">
        <v>142</v>
      </c>
    </row>
    <row r="103" spans="2:65" s="1" customFormat="1" ht="16.5" customHeight="1">
      <c r="B103" s="33"/>
      <c r="C103" s="167" t="s">
        <v>149</v>
      </c>
      <c r="D103" s="167" t="s">
        <v>449</v>
      </c>
      <c r="E103" s="168" t="s">
        <v>1250</v>
      </c>
      <c r="F103" s="169" t="s">
        <v>1251</v>
      </c>
      <c r="G103" s="170" t="s">
        <v>216</v>
      </c>
      <c r="H103" s="171">
        <v>1.44</v>
      </c>
      <c r="I103" s="172"/>
      <c r="J103" s="173">
        <f>ROUND(I103*H103,2)</f>
        <v>0</v>
      </c>
      <c r="K103" s="169" t="s">
        <v>19</v>
      </c>
      <c r="L103" s="174"/>
      <c r="M103" s="175" t="s">
        <v>19</v>
      </c>
      <c r="N103" s="176" t="s">
        <v>42</v>
      </c>
      <c r="P103" s="137">
        <f>O103*H103</f>
        <v>0</v>
      </c>
      <c r="Q103" s="137">
        <v>1</v>
      </c>
      <c r="R103" s="137">
        <f>Q103*H103</f>
        <v>1.44</v>
      </c>
      <c r="S103" s="137">
        <v>0</v>
      </c>
      <c r="T103" s="138">
        <f>S103*H103</f>
        <v>0</v>
      </c>
      <c r="AR103" s="139" t="s">
        <v>207</v>
      </c>
      <c r="AT103" s="139" t="s">
        <v>449</v>
      </c>
      <c r="AU103" s="139" t="s">
        <v>81</v>
      </c>
      <c r="AY103" s="18" t="s">
        <v>142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8" t="s">
        <v>79</v>
      </c>
      <c r="BK103" s="140">
        <f>ROUND(I103*H103,2)</f>
        <v>0</v>
      </c>
      <c r="BL103" s="18" t="s">
        <v>149</v>
      </c>
      <c r="BM103" s="139" t="s">
        <v>1252</v>
      </c>
    </row>
    <row r="104" spans="2:65" s="1" customFormat="1" ht="11.25">
      <c r="B104" s="33"/>
      <c r="D104" s="141" t="s">
        <v>151</v>
      </c>
      <c r="F104" s="142" t="s">
        <v>1251</v>
      </c>
      <c r="I104" s="143"/>
      <c r="L104" s="33"/>
      <c r="M104" s="144"/>
      <c r="T104" s="54"/>
      <c r="AT104" s="18" t="s">
        <v>151</v>
      </c>
      <c r="AU104" s="18" t="s">
        <v>81</v>
      </c>
    </row>
    <row r="105" spans="2:65" s="13" customFormat="1" ht="11.25">
      <c r="B105" s="153"/>
      <c r="D105" s="141" t="s">
        <v>155</v>
      </c>
      <c r="E105" s="154" t="s">
        <v>19</v>
      </c>
      <c r="F105" s="155" t="s">
        <v>1253</v>
      </c>
      <c r="H105" s="156">
        <v>1.44</v>
      </c>
      <c r="I105" s="157"/>
      <c r="L105" s="153"/>
      <c r="M105" s="158"/>
      <c r="T105" s="159"/>
      <c r="AT105" s="154" t="s">
        <v>155</v>
      </c>
      <c r="AU105" s="154" t="s">
        <v>81</v>
      </c>
      <c r="AV105" s="13" t="s">
        <v>81</v>
      </c>
      <c r="AW105" s="13" t="s">
        <v>32</v>
      </c>
      <c r="AX105" s="13" t="s">
        <v>79</v>
      </c>
      <c r="AY105" s="154" t="s">
        <v>142</v>
      </c>
    </row>
    <row r="106" spans="2:65" s="1" customFormat="1" ht="33" customHeight="1">
      <c r="B106" s="33"/>
      <c r="C106" s="128" t="s">
        <v>181</v>
      </c>
      <c r="D106" s="128" t="s">
        <v>144</v>
      </c>
      <c r="E106" s="129" t="s">
        <v>1254</v>
      </c>
      <c r="F106" s="130" t="s">
        <v>1255</v>
      </c>
      <c r="G106" s="131" t="s">
        <v>160</v>
      </c>
      <c r="H106" s="132">
        <v>76.278999999999996</v>
      </c>
      <c r="I106" s="133"/>
      <c r="J106" s="134">
        <f>ROUND(I106*H106,2)</f>
        <v>0</v>
      </c>
      <c r="K106" s="130" t="s">
        <v>148</v>
      </c>
      <c r="L106" s="33"/>
      <c r="M106" s="135" t="s">
        <v>19</v>
      </c>
      <c r="N106" s="136" t="s">
        <v>42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149</v>
      </c>
      <c r="AT106" s="139" t="s">
        <v>144</v>
      </c>
      <c r="AU106" s="139" t="s">
        <v>81</v>
      </c>
      <c r="AY106" s="18" t="s">
        <v>142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8" t="s">
        <v>79</v>
      </c>
      <c r="BK106" s="140">
        <f>ROUND(I106*H106,2)</f>
        <v>0</v>
      </c>
      <c r="BL106" s="18" t="s">
        <v>149</v>
      </c>
      <c r="BM106" s="139" t="s">
        <v>1256</v>
      </c>
    </row>
    <row r="107" spans="2:65" s="1" customFormat="1" ht="19.5">
      <c r="B107" s="33"/>
      <c r="D107" s="141" t="s">
        <v>151</v>
      </c>
      <c r="F107" s="142" t="s">
        <v>1257</v>
      </c>
      <c r="I107" s="143"/>
      <c r="L107" s="33"/>
      <c r="M107" s="144"/>
      <c r="T107" s="54"/>
      <c r="AT107" s="18" t="s">
        <v>151</v>
      </c>
      <c r="AU107" s="18" t="s">
        <v>81</v>
      </c>
    </row>
    <row r="108" spans="2:65" s="1" customFormat="1" ht="11.25">
      <c r="B108" s="33"/>
      <c r="D108" s="145" t="s">
        <v>153</v>
      </c>
      <c r="F108" s="146" t="s">
        <v>1258</v>
      </c>
      <c r="I108" s="143"/>
      <c r="L108" s="33"/>
      <c r="M108" s="144"/>
      <c r="T108" s="54"/>
      <c r="AT108" s="18" t="s">
        <v>153</v>
      </c>
      <c r="AU108" s="18" t="s">
        <v>81</v>
      </c>
    </row>
    <row r="109" spans="2:65" s="12" customFormat="1" ht="22.5">
      <c r="B109" s="147"/>
      <c r="D109" s="141" t="s">
        <v>155</v>
      </c>
      <c r="E109" s="148" t="s">
        <v>19</v>
      </c>
      <c r="F109" s="149" t="s">
        <v>1259</v>
      </c>
      <c r="H109" s="148" t="s">
        <v>19</v>
      </c>
      <c r="I109" s="150"/>
      <c r="L109" s="147"/>
      <c r="M109" s="151"/>
      <c r="T109" s="152"/>
      <c r="AT109" s="148" t="s">
        <v>155</v>
      </c>
      <c r="AU109" s="148" t="s">
        <v>81</v>
      </c>
      <c r="AV109" s="12" t="s">
        <v>79</v>
      </c>
      <c r="AW109" s="12" t="s">
        <v>32</v>
      </c>
      <c r="AX109" s="12" t="s">
        <v>71</v>
      </c>
      <c r="AY109" s="148" t="s">
        <v>142</v>
      </c>
    </row>
    <row r="110" spans="2:65" s="13" customFormat="1" ht="11.25">
      <c r="B110" s="153"/>
      <c r="D110" s="141" t="s">
        <v>155</v>
      </c>
      <c r="E110" s="154" t="s">
        <v>19</v>
      </c>
      <c r="F110" s="155" t="s">
        <v>1260</v>
      </c>
      <c r="H110" s="156">
        <v>0.36399999999999999</v>
      </c>
      <c r="I110" s="157"/>
      <c r="L110" s="153"/>
      <c r="M110" s="158"/>
      <c r="T110" s="159"/>
      <c r="AT110" s="154" t="s">
        <v>155</v>
      </c>
      <c r="AU110" s="154" t="s">
        <v>81</v>
      </c>
      <c r="AV110" s="13" t="s">
        <v>81</v>
      </c>
      <c r="AW110" s="13" t="s">
        <v>32</v>
      </c>
      <c r="AX110" s="13" t="s">
        <v>71</v>
      </c>
      <c r="AY110" s="154" t="s">
        <v>142</v>
      </c>
    </row>
    <row r="111" spans="2:65" s="13" customFormat="1" ht="11.25">
      <c r="B111" s="153"/>
      <c r="D111" s="141" t="s">
        <v>155</v>
      </c>
      <c r="E111" s="154" t="s">
        <v>19</v>
      </c>
      <c r="F111" s="155" t="s">
        <v>1261</v>
      </c>
      <c r="H111" s="156">
        <v>75.915000000000006</v>
      </c>
      <c r="I111" s="157"/>
      <c r="L111" s="153"/>
      <c r="M111" s="158"/>
      <c r="T111" s="159"/>
      <c r="AT111" s="154" t="s">
        <v>155</v>
      </c>
      <c r="AU111" s="154" t="s">
        <v>81</v>
      </c>
      <c r="AV111" s="13" t="s">
        <v>81</v>
      </c>
      <c r="AW111" s="13" t="s">
        <v>32</v>
      </c>
      <c r="AX111" s="13" t="s">
        <v>71</v>
      </c>
      <c r="AY111" s="154" t="s">
        <v>142</v>
      </c>
    </row>
    <row r="112" spans="2:65" s="14" customFormat="1" ht="11.25">
      <c r="B112" s="160"/>
      <c r="D112" s="141" t="s">
        <v>155</v>
      </c>
      <c r="E112" s="161" t="s">
        <v>19</v>
      </c>
      <c r="F112" s="162" t="s">
        <v>190</v>
      </c>
      <c r="H112" s="163">
        <v>76.279000000000011</v>
      </c>
      <c r="I112" s="164"/>
      <c r="L112" s="160"/>
      <c r="M112" s="165"/>
      <c r="T112" s="166"/>
      <c r="AT112" s="161" t="s">
        <v>155</v>
      </c>
      <c r="AU112" s="161" t="s">
        <v>81</v>
      </c>
      <c r="AV112" s="14" t="s">
        <v>149</v>
      </c>
      <c r="AW112" s="14" t="s">
        <v>32</v>
      </c>
      <c r="AX112" s="14" t="s">
        <v>79</v>
      </c>
      <c r="AY112" s="161" t="s">
        <v>142</v>
      </c>
    </row>
    <row r="113" spans="2:65" s="1" customFormat="1" ht="37.9" customHeight="1">
      <c r="B113" s="33"/>
      <c r="C113" s="128" t="s">
        <v>191</v>
      </c>
      <c r="D113" s="128" t="s">
        <v>144</v>
      </c>
      <c r="E113" s="129" t="s">
        <v>199</v>
      </c>
      <c r="F113" s="130" t="s">
        <v>200</v>
      </c>
      <c r="G113" s="131" t="s">
        <v>160</v>
      </c>
      <c r="H113" s="132">
        <v>76.278999999999996</v>
      </c>
      <c r="I113" s="133"/>
      <c r="J113" s="134">
        <f>ROUND(I113*H113,2)</f>
        <v>0</v>
      </c>
      <c r="K113" s="130" t="s">
        <v>148</v>
      </c>
      <c r="L113" s="33"/>
      <c r="M113" s="135" t="s">
        <v>19</v>
      </c>
      <c r="N113" s="136" t="s">
        <v>42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149</v>
      </c>
      <c r="AT113" s="139" t="s">
        <v>144</v>
      </c>
      <c r="AU113" s="139" t="s">
        <v>81</v>
      </c>
      <c r="AY113" s="18" t="s">
        <v>142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8" t="s">
        <v>79</v>
      </c>
      <c r="BK113" s="140">
        <f>ROUND(I113*H113,2)</f>
        <v>0</v>
      </c>
      <c r="BL113" s="18" t="s">
        <v>149</v>
      </c>
      <c r="BM113" s="139" t="s">
        <v>1262</v>
      </c>
    </row>
    <row r="114" spans="2:65" s="1" customFormat="1" ht="39">
      <c r="B114" s="33"/>
      <c r="D114" s="141" t="s">
        <v>151</v>
      </c>
      <c r="F114" s="142" t="s">
        <v>202</v>
      </c>
      <c r="I114" s="143"/>
      <c r="L114" s="33"/>
      <c r="M114" s="144"/>
      <c r="T114" s="54"/>
      <c r="AT114" s="18" t="s">
        <v>151</v>
      </c>
      <c r="AU114" s="18" t="s">
        <v>81</v>
      </c>
    </row>
    <row r="115" spans="2:65" s="1" customFormat="1" ht="11.25">
      <c r="B115" s="33"/>
      <c r="D115" s="145" t="s">
        <v>153</v>
      </c>
      <c r="F115" s="146" t="s">
        <v>203</v>
      </c>
      <c r="I115" s="143"/>
      <c r="L115" s="33"/>
      <c r="M115" s="144"/>
      <c r="T115" s="54"/>
      <c r="AT115" s="18" t="s">
        <v>153</v>
      </c>
      <c r="AU115" s="18" t="s">
        <v>81</v>
      </c>
    </row>
    <row r="116" spans="2:65" s="1" customFormat="1" ht="24.2" customHeight="1">
      <c r="B116" s="33"/>
      <c r="C116" s="128" t="s">
        <v>198</v>
      </c>
      <c r="D116" s="128" t="s">
        <v>144</v>
      </c>
      <c r="E116" s="129" t="s">
        <v>208</v>
      </c>
      <c r="F116" s="130" t="s">
        <v>209</v>
      </c>
      <c r="G116" s="131" t="s">
        <v>160</v>
      </c>
      <c r="H116" s="132">
        <v>201.71100000000001</v>
      </c>
      <c r="I116" s="133"/>
      <c r="J116" s="134">
        <f>ROUND(I116*H116,2)</f>
        <v>0</v>
      </c>
      <c r="K116" s="130" t="s">
        <v>148</v>
      </c>
      <c r="L116" s="33"/>
      <c r="M116" s="135" t="s">
        <v>19</v>
      </c>
      <c r="N116" s="136" t="s">
        <v>42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149</v>
      </c>
      <c r="AT116" s="139" t="s">
        <v>144</v>
      </c>
      <c r="AU116" s="139" t="s">
        <v>81</v>
      </c>
      <c r="AY116" s="18" t="s">
        <v>142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79</v>
      </c>
      <c r="BK116" s="140">
        <f>ROUND(I116*H116,2)</f>
        <v>0</v>
      </c>
      <c r="BL116" s="18" t="s">
        <v>149</v>
      </c>
      <c r="BM116" s="139" t="s">
        <v>1263</v>
      </c>
    </row>
    <row r="117" spans="2:65" s="1" customFormat="1" ht="29.25">
      <c r="B117" s="33"/>
      <c r="D117" s="141" t="s">
        <v>151</v>
      </c>
      <c r="F117" s="142" t="s">
        <v>211</v>
      </c>
      <c r="I117" s="143"/>
      <c r="L117" s="33"/>
      <c r="M117" s="144"/>
      <c r="T117" s="54"/>
      <c r="AT117" s="18" t="s">
        <v>151</v>
      </c>
      <c r="AU117" s="18" t="s">
        <v>81</v>
      </c>
    </row>
    <row r="118" spans="2:65" s="1" customFormat="1" ht="11.25">
      <c r="B118" s="33"/>
      <c r="D118" s="145" t="s">
        <v>153</v>
      </c>
      <c r="F118" s="146" t="s">
        <v>212</v>
      </c>
      <c r="I118" s="143"/>
      <c r="L118" s="33"/>
      <c r="M118" s="144"/>
      <c r="T118" s="54"/>
      <c r="AT118" s="18" t="s">
        <v>153</v>
      </c>
      <c r="AU118" s="18" t="s">
        <v>81</v>
      </c>
    </row>
    <row r="119" spans="2:65" s="13" customFormat="1" ht="11.25">
      <c r="B119" s="153"/>
      <c r="D119" s="141" t="s">
        <v>155</v>
      </c>
      <c r="E119" s="154" t="s">
        <v>19</v>
      </c>
      <c r="F119" s="155" t="s">
        <v>1264</v>
      </c>
      <c r="H119" s="156">
        <v>124.08</v>
      </c>
      <c r="I119" s="157"/>
      <c r="L119" s="153"/>
      <c r="M119" s="158"/>
      <c r="T119" s="159"/>
      <c r="AT119" s="154" t="s">
        <v>155</v>
      </c>
      <c r="AU119" s="154" t="s">
        <v>81</v>
      </c>
      <c r="AV119" s="13" t="s">
        <v>81</v>
      </c>
      <c r="AW119" s="13" t="s">
        <v>32</v>
      </c>
      <c r="AX119" s="13" t="s">
        <v>71</v>
      </c>
      <c r="AY119" s="154" t="s">
        <v>142</v>
      </c>
    </row>
    <row r="120" spans="2:65" s="13" customFormat="1" ht="11.25">
      <c r="B120" s="153"/>
      <c r="D120" s="141" t="s">
        <v>155</v>
      </c>
      <c r="E120" s="154" t="s">
        <v>19</v>
      </c>
      <c r="F120" s="155" t="s">
        <v>1265</v>
      </c>
      <c r="H120" s="156">
        <v>77.631</v>
      </c>
      <c r="I120" s="157"/>
      <c r="L120" s="153"/>
      <c r="M120" s="158"/>
      <c r="T120" s="159"/>
      <c r="AT120" s="154" t="s">
        <v>155</v>
      </c>
      <c r="AU120" s="154" t="s">
        <v>81</v>
      </c>
      <c r="AV120" s="13" t="s">
        <v>81</v>
      </c>
      <c r="AW120" s="13" t="s">
        <v>32</v>
      </c>
      <c r="AX120" s="13" t="s">
        <v>71</v>
      </c>
      <c r="AY120" s="154" t="s">
        <v>142</v>
      </c>
    </row>
    <row r="121" spans="2:65" s="14" customFormat="1" ht="11.25">
      <c r="B121" s="160"/>
      <c r="D121" s="141" t="s">
        <v>155</v>
      </c>
      <c r="E121" s="161" t="s">
        <v>19</v>
      </c>
      <c r="F121" s="162" t="s">
        <v>190</v>
      </c>
      <c r="H121" s="163">
        <v>201.71100000000001</v>
      </c>
      <c r="I121" s="164"/>
      <c r="L121" s="160"/>
      <c r="M121" s="165"/>
      <c r="T121" s="166"/>
      <c r="AT121" s="161" t="s">
        <v>155</v>
      </c>
      <c r="AU121" s="161" t="s">
        <v>81</v>
      </c>
      <c r="AV121" s="14" t="s">
        <v>149</v>
      </c>
      <c r="AW121" s="14" t="s">
        <v>32</v>
      </c>
      <c r="AX121" s="14" t="s">
        <v>79</v>
      </c>
      <c r="AY121" s="161" t="s">
        <v>142</v>
      </c>
    </row>
    <row r="122" spans="2:65" s="1" customFormat="1" ht="33" customHeight="1">
      <c r="B122" s="33"/>
      <c r="C122" s="128" t="s">
        <v>207</v>
      </c>
      <c r="D122" s="128" t="s">
        <v>144</v>
      </c>
      <c r="E122" s="129" t="s">
        <v>214</v>
      </c>
      <c r="F122" s="130" t="s">
        <v>215</v>
      </c>
      <c r="G122" s="131" t="s">
        <v>216</v>
      </c>
      <c r="H122" s="132">
        <v>363.08</v>
      </c>
      <c r="I122" s="133"/>
      <c r="J122" s="134">
        <f>ROUND(I122*H122,2)</f>
        <v>0</v>
      </c>
      <c r="K122" s="130" t="s">
        <v>148</v>
      </c>
      <c r="L122" s="33"/>
      <c r="M122" s="135" t="s">
        <v>19</v>
      </c>
      <c r="N122" s="136" t="s">
        <v>42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149</v>
      </c>
      <c r="AT122" s="139" t="s">
        <v>144</v>
      </c>
      <c r="AU122" s="139" t="s">
        <v>81</v>
      </c>
      <c r="AY122" s="18" t="s">
        <v>142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79</v>
      </c>
      <c r="BK122" s="140">
        <f>ROUND(I122*H122,2)</f>
        <v>0</v>
      </c>
      <c r="BL122" s="18" t="s">
        <v>149</v>
      </c>
      <c r="BM122" s="139" t="s">
        <v>1266</v>
      </c>
    </row>
    <row r="123" spans="2:65" s="1" customFormat="1" ht="29.25">
      <c r="B123" s="33"/>
      <c r="D123" s="141" t="s">
        <v>151</v>
      </c>
      <c r="F123" s="142" t="s">
        <v>218</v>
      </c>
      <c r="I123" s="143"/>
      <c r="L123" s="33"/>
      <c r="M123" s="144"/>
      <c r="T123" s="54"/>
      <c r="AT123" s="18" t="s">
        <v>151</v>
      </c>
      <c r="AU123" s="18" t="s">
        <v>81</v>
      </c>
    </row>
    <row r="124" spans="2:65" s="1" customFormat="1" ht="11.25">
      <c r="B124" s="33"/>
      <c r="D124" s="145" t="s">
        <v>153</v>
      </c>
      <c r="F124" s="146" t="s">
        <v>219</v>
      </c>
      <c r="I124" s="143"/>
      <c r="L124" s="33"/>
      <c r="M124" s="144"/>
      <c r="T124" s="54"/>
      <c r="AT124" s="18" t="s">
        <v>153</v>
      </c>
      <c r="AU124" s="18" t="s">
        <v>81</v>
      </c>
    </row>
    <row r="125" spans="2:65" s="13" customFormat="1" ht="11.25">
      <c r="B125" s="153"/>
      <c r="D125" s="141" t="s">
        <v>155</v>
      </c>
      <c r="E125" s="154" t="s">
        <v>19</v>
      </c>
      <c r="F125" s="155" t="s">
        <v>1267</v>
      </c>
      <c r="H125" s="156">
        <v>363.08</v>
      </c>
      <c r="I125" s="157"/>
      <c r="L125" s="153"/>
      <c r="M125" s="158"/>
      <c r="T125" s="159"/>
      <c r="AT125" s="154" t="s">
        <v>155</v>
      </c>
      <c r="AU125" s="154" t="s">
        <v>81</v>
      </c>
      <c r="AV125" s="13" t="s">
        <v>81</v>
      </c>
      <c r="AW125" s="13" t="s">
        <v>32</v>
      </c>
      <c r="AX125" s="13" t="s">
        <v>79</v>
      </c>
      <c r="AY125" s="154" t="s">
        <v>142</v>
      </c>
    </row>
    <row r="126" spans="2:65" s="11" customFormat="1" ht="22.9" customHeight="1">
      <c r="B126" s="116"/>
      <c r="D126" s="117" t="s">
        <v>70</v>
      </c>
      <c r="E126" s="126" t="s">
        <v>149</v>
      </c>
      <c r="F126" s="126" t="s">
        <v>357</v>
      </c>
      <c r="I126" s="119"/>
      <c r="J126" s="127">
        <f>BK126</f>
        <v>0</v>
      </c>
      <c r="L126" s="116"/>
      <c r="M126" s="121"/>
      <c r="P126" s="122">
        <f>SUM(P127:P130)</f>
        <v>0</v>
      </c>
      <c r="R126" s="122">
        <f>SUM(R127:R130)</f>
        <v>0.61322399999999999</v>
      </c>
      <c r="T126" s="123">
        <f>SUM(T127:T130)</f>
        <v>0</v>
      </c>
      <c r="AR126" s="117" t="s">
        <v>79</v>
      </c>
      <c r="AT126" s="124" t="s">
        <v>70</v>
      </c>
      <c r="AU126" s="124" t="s">
        <v>79</v>
      </c>
      <c r="AY126" s="117" t="s">
        <v>142</v>
      </c>
      <c r="BK126" s="125">
        <f>SUM(BK127:BK130)</f>
        <v>0</v>
      </c>
    </row>
    <row r="127" spans="2:65" s="1" customFormat="1" ht="16.5" customHeight="1">
      <c r="B127" s="33"/>
      <c r="C127" s="128" t="s">
        <v>280</v>
      </c>
      <c r="D127" s="128" t="s">
        <v>144</v>
      </c>
      <c r="E127" s="129" t="s">
        <v>1268</v>
      </c>
      <c r="F127" s="130" t="s">
        <v>1269</v>
      </c>
      <c r="G127" s="131" t="s">
        <v>160</v>
      </c>
      <c r="H127" s="132">
        <v>0.36</v>
      </c>
      <c r="I127" s="133"/>
      <c r="J127" s="134">
        <f>ROUND(I127*H127,2)</f>
        <v>0</v>
      </c>
      <c r="K127" s="130" t="s">
        <v>19</v>
      </c>
      <c r="L127" s="33"/>
      <c r="M127" s="135" t="s">
        <v>19</v>
      </c>
      <c r="N127" s="136" t="s">
        <v>42</v>
      </c>
      <c r="P127" s="137">
        <f>O127*H127</f>
        <v>0</v>
      </c>
      <c r="Q127" s="137">
        <v>1.7034</v>
      </c>
      <c r="R127" s="137">
        <f>Q127*H127</f>
        <v>0.61322399999999999</v>
      </c>
      <c r="S127" s="137">
        <v>0</v>
      </c>
      <c r="T127" s="138">
        <f>S127*H127</f>
        <v>0</v>
      </c>
      <c r="AR127" s="139" t="s">
        <v>149</v>
      </c>
      <c r="AT127" s="139" t="s">
        <v>144</v>
      </c>
      <c r="AU127" s="139" t="s">
        <v>81</v>
      </c>
      <c r="AY127" s="18" t="s">
        <v>142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8" t="s">
        <v>79</v>
      </c>
      <c r="BK127" s="140">
        <f>ROUND(I127*H127,2)</f>
        <v>0</v>
      </c>
      <c r="BL127" s="18" t="s">
        <v>149</v>
      </c>
      <c r="BM127" s="139" t="s">
        <v>1270</v>
      </c>
    </row>
    <row r="128" spans="2:65" s="1" customFormat="1" ht="19.5">
      <c r="B128" s="33"/>
      <c r="D128" s="141" t="s">
        <v>151</v>
      </c>
      <c r="F128" s="142" t="s">
        <v>1271</v>
      </c>
      <c r="I128" s="143"/>
      <c r="L128" s="33"/>
      <c r="M128" s="144"/>
      <c r="T128" s="54"/>
      <c r="AT128" s="18" t="s">
        <v>151</v>
      </c>
      <c r="AU128" s="18" t="s">
        <v>81</v>
      </c>
    </row>
    <row r="129" spans="2:65" s="12" customFormat="1" ht="11.25">
      <c r="B129" s="147"/>
      <c r="D129" s="141" t="s">
        <v>155</v>
      </c>
      <c r="E129" s="148" t="s">
        <v>19</v>
      </c>
      <c r="F129" s="149" t="s">
        <v>1242</v>
      </c>
      <c r="H129" s="148" t="s">
        <v>19</v>
      </c>
      <c r="I129" s="150"/>
      <c r="L129" s="147"/>
      <c r="M129" s="151"/>
      <c r="T129" s="152"/>
      <c r="AT129" s="148" t="s">
        <v>155</v>
      </c>
      <c r="AU129" s="148" t="s">
        <v>81</v>
      </c>
      <c r="AV129" s="12" t="s">
        <v>79</v>
      </c>
      <c r="AW129" s="12" t="s">
        <v>32</v>
      </c>
      <c r="AX129" s="12" t="s">
        <v>71</v>
      </c>
      <c r="AY129" s="148" t="s">
        <v>142</v>
      </c>
    </row>
    <row r="130" spans="2:65" s="13" customFormat="1" ht="11.25">
      <c r="B130" s="153"/>
      <c r="D130" s="141" t="s">
        <v>155</v>
      </c>
      <c r="E130" s="154" t="s">
        <v>19</v>
      </c>
      <c r="F130" s="155" t="s">
        <v>1272</v>
      </c>
      <c r="H130" s="156">
        <v>0.36</v>
      </c>
      <c r="I130" s="157"/>
      <c r="L130" s="153"/>
      <c r="M130" s="158"/>
      <c r="T130" s="159"/>
      <c r="AT130" s="154" t="s">
        <v>155</v>
      </c>
      <c r="AU130" s="154" t="s">
        <v>81</v>
      </c>
      <c r="AV130" s="13" t="s">
        <v>81</v>
      </c>
      <c r="AW130" s="13" t="s">
        <v>32</v>
      </c>
      <c r="AX130" s="13" t="s">
        <v>79</v>
      </c>
      <c r="AY130" s="154" t="s">
        <v>142</v>
      </c>
    </row>
    <row r="131" spans="2:65" s="11" customFormat="1" ht="22.9" customHeight="1">
      <c r="B131" s="116"/>
      <c r="D131" s="117" t="s">
        <v>70</v>
      </c>
      <c r="E131" s="126" t="s">
        <v>181</v>
      </c>
      <c r="F131" s="126" t="s">
        <v>1273</v>
      </c>
      <c r="I131" s="119"/>
      <c r="J131" s="127">
        <f>BK131</f>
        <v>0</v>
      </c>
      <c r="L131" s="116"/>
      <c r="M131" s="121"/>
      <c r="P131" s="122">
        <f>SUM(P132:P159)</f>
        <v>0</v>
      </c>
      <c r="R131" s="122">
        <f>SUM(R132:R159)</f>
        <v>107.65407735999999</v>
      </c>
      <c r="T131" s="123">
        <f>SUM(T132:T159)</f>
        <v>0</v>
      </c>
      <c r="AR131" s="117" t="s">
        <v>79</v>
      </c>
      <c r="AT131" s="124" t="s">
        <v>70</v>
      </c>
      <c r="AU131" s="124" t="s">
        <v>79</v>
      </c>
      <c r="AY131" s="117" t="s">
        <v>142</v>
      </c>
      <c r="BK131" s="125">
        <f>SUM(BK132:BK159)</f>
        <v>0</v>
      </c>
    </row>
    <row r="132" spans="2:65" s="1" customFormat="1" ht="24.2" customHeight="1">
      <c r="B132" s="33"/>
      <c r="C132" s="128" t="s">
        <v>287</v>
      </c>
      <c r="D132" s="128" t="s">
        <v>144</v>
      </c>
      <c r="E132" s="129" t="s">
        <v>1274</v>
      </c>
      <c r="F132" s="130" t="s">
        <v>1275</v>
      </c>
      <c r="G132" s="131" t="s">
        <v>147</v>
      </c>
      <c r="H132" s="132">
        <v>1.516</v>
      </c>
      <c r="I132" s="133"/>
      <c r="J132" s="134">
        <f>ROUND(I132*H132,2)</f>
        <v>0</v>
      </c>
      <c r="K132" s="130" t="s">
        <v>148</v>
      </c>
      <c r="L132" s="33"/>
      <c r="M132" s="135" t="s">
        <v>19</v>
      </c>
      <c r="N132" s="136" t="s">
        <v>42</v>
      </c>
      <c r="P132" s="137">
        <f>O132*H132</f>
        <v>0</v>
      </c>
      <c r="Q132" s="137">
        <v>0.34499999999999997</v>
      </c>
      <c r="R132" s="137">
        <f>Q132*H132</f>
        <v>0.52301999999999993</v>
      </c>
      <c r="S132" s="137">
        <v>0</v>
      </c>
      <c r="T132" s="138">
        <f>S132*H132</f>
        <v>0</v>
      </c>
      <c r="AR132" s="139" t="s">
        <v>149</v>
      </c>
      <c r="AT132" s="139" t="s">
        <v>144</v>
      </c>
      <c r="AU132" s="139" t="s">
        <v>81</v>
      </c>
      <c r="AY132" s="18" t="s">
        <v>142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8" t="s">
        <v>79</v>
      </c>
      <c r="BK132" s="140">
        <f>ROUND(I132*H132,2)</f>
        <v>0</v>
      </c>
      <c r="BL132" s="18" t="s">
        <v>149</v>
      </c>
      <c r="BM132" s="139" t="s">
        <v>1276</v>
      </c>
    </row>
    <row r="133" spans="2:65" s="1" customFormat="1" ht="19.5">
      <c r="B133" s="33"/>
      <c r="D133" s="141" t="s">
        <v>151</v>
      </c>
      <c r="F133" s="142" t="s">
        <v>1277</v>
      </c>
      <c r="I133" s="143"/>
      <c r="L133" s="33"/>
      <c r="M133" s="144"/>
      <c r="T133" s="54"/>
      <c r="AT133" s="18" t="s">
        <v>151</v>
      </c>
      <c r="AU133" s="18" t="s">
        <v>81</v>
      </c>
    </row>
    <row r="134" spans="2:65" s="1" customFormat="1" ht="11.25">
      <c r="B134" s="33"/>
      <c r="D134" s="145" t="s">
        <v>153</v>
      </c>
      <c r="F134" s="146" t="s">
        <v>1278</v>
      </c>
      <c r="I134" s="143"/>
      <c r="L134" s="33"/>
      <c r="M134" s="144"/>
      <c r="T134" s="54"/>
      <c r="AT134" s="18" t="s">
        <v>153</v>
      </c>
      <c r="AU134" s="18" t="s">
        <v>81</v>
      </c>
    </row>
    <row r="135" spans="2:65" s="12" customFormat="1" ht="22.5">
      <c r="B135" s="147"/>
      <c r="D135" s="141" t="s">
        <v>155</v>
      </c>
      <c r="E135" s="148" t="s">
        <v>19</v>
      </c>
      <c r="F135" s="149" t="s">
        <v>1259</v>
      </c>
      <c r="H135" s="148" t="s">
        <v>19</v>
      </c>
      <c r="I135" s="150"/>
      <c r="L135" s="147"/>
      <c r="M135" s="151"/>
      <c r="T135" s="152"/>
      <c r="AT135" s="148" t="s">
        <v>155</v>
      </c>
      <c r="AU135" s="148" t="s">
        <v>81</v>
      </c>
      <c r="AV135" s="12" t="s">
        <v>79</v>
      </c>
      <c r="AW135" s="12" t="s">
        <v>32</v>
      </c>
      <c r="AX135" s="12" t="s">
        <v>71</v>
      </c>
      <c r="AY135" s="148" t="s">
        <v>142</v>
      </c>
    </row>
    <row r="136" spans="2:65" s="13" customFormat="1" ht="11.25">
      <c r="B136" s="153"/>
      <c r="D136" s="141" t="s">
        <v>155</v>
      </c>
      <c r="E136" s="154" t="s">
        <v>19</v>
      </c>
      <c r="F136" s="155" t="s">
        <v>1279</v>
      </c>
      <c r="H136" s="156">
        <v>1.516</v>
      </c>
      <c r="I136" s="157"/>
      <c r="L136" s="153"/>
      <c r="M136" s="158"/>
      <c r="T136" s="159"/>
      <c r="AT136" s="154" t="s">
        <v>155</v>
      </c>
      <c r="AU136" s="154" t="s">
        <v>81</v>
      </c>
      <c r="AV136" s="13" t="s">
        <v>81</v>
      </c>
      <c r="AW136" s="13" t="s">
        <v>32</v>
      </c>
      <c r="AX136" s="13" t="s">
        <v>79</v>
      </c>
      <c r="AY136" s="154" t="s">
        <v>142</v>
      </c>
    </row>
    <row r="137" spans="2:65" s="1" customFormat="1" ht="24.2" customHeight="1">
      <c r="B137" s="33"/>
      <c r="C137" s="128" t="s">
        <v>294</v>
      </c>
      <c r="D137" s="128" t="s">
        <v>144</v>
      </c>
      <c r="E137" s="129" t="s">
        <v>1280</v>
      </c>
      <c r="F137" s="130" t="s">
        <v>1281</v>
      </c>
      <c r="G137" s="131" t="s">
        <v>147</v>
      </c>
      <c r="H137" s="132">
        <v>138.02799999999999</v>
      </c>
      <c r="I137" s="133"/>
      <c r="J137" s="134">
        <f>ROUND(I137*H137,2)</f>
        <v>0</v>
      </c>
      <c r="K137" s="130" t="s">
        <v>148</v>
      </c>
      <c r="L137" s="33"/>
      <c r="M137" s="135" t="s">
        <v>19</v>
      </c>
      <c r="N137" s="136" t="s">
        <v>42</v>
      </c>
      <c r="P137" s="137">
        <f>O137*H137</f>
        <v>0</v>
      </c>
      <c r="Q137" s="137">
        <v>0.46</v>
      </c>
      <c r="R137" s="137">
        <f>Q137*H137</f>
        <v>63.49288</v>
      </c>
      <c r="S137" s="137">
        <v>0</v>
      </c>
      <c r="T137" s="138">
        <f>S137*H137</f>
        <v>0</v>
      </c>
      <c r="AR137" s="139" t="s">
        <v>149</v>
      </c>
      <c r="AT137" s="139" t="s">
        <v>144</v>
      </c>
      <c r="AU137" s="139" t="s">
        <v>81</v>
      </c>
      <c r="AY137" s="18" t="s">
        <v>142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79</v>
      </c>
      <c r="BK137" s="140">
        <f>ROUND(I137*H137,2)</f>
        <v>0</v>
      </c>
      <c r="BL137" s="18" t="s">
        <v>149</v>
      </c>
      <c r="BM137" s="139" t="s">
        <v>1282</v>
      </c>
    </row>
    <row r="138" spans="2:65" s="1" customFormat="1" ht="19.5">
      <c r="B138" s="33"/>
      <c r="D138" s="141" t="s">
        <v>151</v>
      </c>
      <c r="F138" s="142" t="s">
        <v>1283</v>
      </c>
      <c r="I138" s="143"/>
      <c r="L138" s="33"/>
      <c r="M138" s="144"/>
      <c r="T138" s="54"/>
      <c r="AT138" s="18" t="s">
        <v>151</v>
      </c>
      <c r="AU138" s="18" t="s">
        <v>81</v>
      </c>
    </row>
    <row r="139" spans="2:65" s="1" customFormat="1" ht="11.25">
      <c r="B139" s="33"/>
      <c r="D139" s="145" t="s">
        <v>153</v>
      </c>
      <c r="F139" s="146" t="s">
        <v>1284</v>
      </c>
      <c r="I139" s="143"/>
      <c r="L139" s="33"/>
      <c r="M139" s="144"/>
      <c r="T139" s="54"/>
      <c r="AT139" s="18" t="s">
        <v>153</v>
      </c>
      <c r="AU139" s="18" t="s">
        <v>81</v>
      </c>
    </row>
    <row r="140" spans="2:65" s="12" customFormat="1" ht="22.5">
      <c r="B140" s="147"/>
      <c r="D140" s="141" t="s">
        <v>155</v>
      </c>
      <c r="E140" s="148" t="s">
        <v>19</v>
      </c>
      <c r="F140" s="149" t="s">
        <v>1259</v>
      </c>
      <c r="H140" s="148" t="s">
        <v>19</v>
      </c>
      <c r="I140" s="150"/>
      <c r="L140" s="147"/>
      <c r="M140" s="151"/>
      <c r="T140" s="152"/>
      <c r="AT140" s="148" t="s">
        <v>155</v>
      </c>
      <c r="AU140" s="148" t="s">
        <v>81</v>
      </c>
      <c r="AV140" s="12" t="s">
        <v>79</v>
      </c>
      <c r="AW140" s="12" t="s">
        <v>32</v>
      </c>
      <c r="AX140" s="12" t="s">
        <v>71</v>
      </c>
      <c r="AY140" s="148" t="s">
        <v>142</v>
      </c>
    </row>
    <row r="141" spans="2:65" s="13" customFormat="1" ht="22.5">
      <c r="B141" s="153"/>
      <c r="D141" s="141" t="s">
        <v>155</v>
      </c>
      <c r="E141" s="154" t="s">
        <v>19</v>
      </c>
      <c r="F141" s="155" t="s">
        <v>1285</v>
      </c>
      <c r="H141" s="156">
        <v>138.02799999999999</v>
      </c>
      <c r="I141" s="157"/>
      <c r="L141" s="153"/>
      <c r="M141" s="158"/>
      <c r="T141" s="159"/>
      <c r="AT141" s="154" t="s">
        <v>155</v>
      </c>
      <c r="AU141" s="154" t="s">
        <v>81</v>
      </c>
      <c r="AV141" s="13" t="s">
        <v>81</v>
      </c>
      <c r="AW141" s="13" t="s">
        <v>32</v>
      </c>
      <c r="AX141" s="13" t="s">
        <v>79</v>
      </c>
      <c r="AY141" s="154" t="s">
        <v>142</v>
      </c>
    </row>
    <row r="142" spans="2:65" s="1" customFormat="1" ht="37.9" customHeight="1">
      <c r="B142" s="33"/>
      <c r="C142" s="128" t="s">
        <v>7</v>
      </c>
      <c r="D142" s="128" t="s">
        <v>144</v>
      </c>
      <c r="E142" s="129" t="s">
        <v>1286</v>
      </c>
      <c r="F142" s="130" t="s">
        <v>1287</v>
      </c>
      <c r="G142" s="131" t="s">
        <v>147</v>
      </c>
      <c r="H142" s="132">
        <v>138.02799999999999</v>
      </c>
      <c r="I142" s="133"/>
      <c r="J142" s="134">
        <f>ROUND(I142*H142,2)</f>
        <v>0</v>
      </c>
      <c r="K142" s="130" t="s">
        <v>19</v>
      </c>
      <c r="L142" s="33"/>
      <c r="M142" s="135" t="s">
        <v>19</v>
      </c>
      <c r="N142" s="136" t="s">
        <v>42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149</v>
      </c>
      <c r="AT142" s="139" t="s">
        <v>144</v>
      </c>
      <c r="AU142" s="139" t="s">
        <v>81</v>
      </c>
      <c r="AY142" s="18" t="s">
        <v>142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8" t="s">
        <v>79</v>
      </c>
      <c r="BK142" s="140">
        <f>ROUND(I142*H142,2)</f>
        <v>0</v>
      </c>
      <c r="BL142" s="18" t="s">
        <v>149</v>
      </c>
      <c r="BM142" s="139" t="s">
        <v>1288</v>
      </c>
    </row>
    <row r="143" spans="2:65" s="1" customFormat="1" ht="48.75">
      <c r="B143" s="33"/>
      <c r="D143" s="141" t="s">
        <v>151</v>
      </c>
      <c r="F143" s="142" t="s">
        <v>1289</v>
      </c>
      <c r="I143" s="143"/>
      <c r="L143" s="33"/>
      <c r="M143" s="144"/>
      <c r="T143" s="54"/>
      <c r="AT143" s="18" t="s">
        <v>151</v>
      </c>
      <c r="AU143" s="18" t="s">
        <v>81</v>
      </c>
    </row>
    <row r="144" spans="2:65" s="1" customFormat="1" ht="24.2" customHeight="1">
      <c r="B144" s="33"/>
      <c r="C144" s="128" t="s">
        <v>307</v>
      </c>
      <c r="D144" s="128" t="s">
        <v>144</v>
      </c>
      <c r="E144" s="129" t="s">
        <v>1290</v>
      </c>
      <c r="F144" s="130" t="s">
        <v>1291</v>
      </c>
      <c r="G144" s="131" t="s">
        <v>147</v>
      </c>
      <c r="H144" s="132">
        <v>1.516</v>
      </c>
      <c r="I144" s="133"/>
      <c r="J144" s="134">
        <f>ROUND(I144*H144,2)</f>
        <v>0</v>
      </c>
      <c r="K144" s="130" t="s">
        <v>148</v>
      </c>
      <c r="L144" s="33"/>
      <c r="M144" s="135" t="s">
        <v>19</v>
      </c>
      <c r="N144" s="136" t="s">
        <v>42</v>
      </c>
      <c r="P144" s="137">
        <f>O144*H144</f>
        <v>0</v>
      </c>
      <c r="Q144" s="137">
        <v>8.9219999999999994E-2</v>
      </c>
      <c r="R144" s="137">
        <f>Q144*H144</f>
        <v>0.13525751999999999</v>
      </c>
      <c r="S144" s="137">
        <v>0</v>
      </c>
      <c r="T144" s="138">
        <f>S144*H144</f>
        <v>0</v>
      </c>
      <c r="AR144" s="139" t="s">
        <v>149</v>
      </c>
      <c r="AT144" s="139" t="s">
        <v>144</v>
      </c>
      <c r="AU144" s="139" t="s">
        <v>81</v>
      </c>
      <c r="AY144" s="18" t="s">
        <v>142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79</v>
      </c>
      <c r="BK144" s="140">
        <f>ROUND(I144*H144,2)</f>
        <v>0</v>
      </c>
      <c r="BL144" s="18" t="s">
        <v>149</v>
      </c>
      <c r="BM144" s="139" t="s">
        <v>1292</v>
      </c>
    </row>
    <row r="145" spans="2:65" s="1" customFormat="1" ht="48.75">
      <c r="B145" s="33"/>
      <c r="D145" s="141" t="s">
        <v>151</v>
      </c>
      <c r="F145" s="142" t="s">
        <v>1293</v>
      </c>
      <c r="I145" s="143"/>
      <c r="L145" s="33"/>
      <c r="M145" s="144"/>
      <c r="T145" s="54"/>
      <c r="AT145" s="18" t="s">
        <v>151</v>
      </c>
      <c r="AU145" s="18" t="s">
        <v>81</v>
      </c>
    </row>
    <row r="146" spans="2:65" s="1" customFormat="1" ht="11.25">
      <c r="B146" s="33"/>
      <c r="D146" s="145" t="s">
        <v>153</v>
      </c>
      <c r="F146" s="146" t="s">
        <v>1294</v>
      </c>
      <c r="I146" s="143"/>
      <c r="L146" s="33"/>
      <c r="M146" s="144"/>
      <c r="T146" s="54"/>
      <c r="AT146" s="18" t="s">
        <v>153</v>
      </c>
      <c r="AU146" s="18" t="s">
        <v>81</v>
      </c>
    </row>
    <row r="147" spans="2:65" s="12" customFormat="1" ht="22.5">
      <c r="B147" s="147"/>
      <c r="D147" s="141" t="s">
        <v>155</v>
      </c>
      <c r="E147" s="148" t="s">
        <v>19</v>
      </c>
      <c r="F147" s="149" t="s">
        <v>1259</v>
      </c>
      <c r="H147" s="148" t="s">
        <v>19</v>
      </c>
      <c r="I147" s="150"/>
      <c r="L147" s="147"/>
      <c r="M147" s="151"/>
      <c r="T147" s="152"/>
      <c r="AT147" s="148" t="s">
        <v>155</v>
      </c>
      <c r="AU147" s="148" t="s">
        <v>81</v>
      </c>
      <c r="AV147" s="12" t="s">
        <v>79</v>
      </c>
      <c r="AW147" s="12" t="s">
        <v>32</v>
      </c>
      <c r="AX147" s="12" t="s">
        <v>71</v>
      </c>
      <c r="AY147" s="148" t="s">
        <v>142</v>
      </c>
    </row>
    <row r="148" spans="2:65" s="13" customFormat="1" ht="11.25">
      <c r="B148" s="153"/>
      <c r="D148" s="141" t="s">
        <v>155</v>
      </c>
      <c r="E148" s="154" t="s">
        <v>19</v>
      </c>
      <c r="F148" s="155" t="s">
        <v>1295</v>
      </c>
      <c r="H148" s="156">
        <v>1.516</v>
      </c>
      <c r="I148" s="157"/>
      <c r="L148" s="153"/>
      <c r="M148" s="158"/>
      <c r="T148" s="159"/>
      <c r="AT148" s="154" t="s">
        <v>155</v>
      </c>
      <c r="AU148" s="154" t="s">
        <v>81</v>
      </c>
      <c r="AV148" s="13" t="s">
        <v>81</v>
      </c>
      <c r="AW148" s="13" t="s">
        <v>32</v>
      </c>
      <c r="AX148" s="13" t="s">
        <v>79</v>
      </c>
      <c r="AY148" s="154" t="s">
        <v>142</v>
      </c>
    </row>
    <row r="149" spans="2:65" s="1" customFormat="1" ht="24.2" customHeight="1">
      <c r="B149" s="33"/>
      <c r="C149" s="167" t="s">
        <v>313</v>
      </c>
      <c r="D149" s="167" t="s">
        <v>449</v>
      </c>
      <c r="E149" s="168" t="s">
        <v>1296</v>
      </c>
      <c r="F149" s="169" t="s">
        <v>1297</v>
      </c>
      <c r="G149" s="170" t="s">
        <v>147</v>
      </c>
      <c r="H149" s="171">
        <v>1.6679999999999999</v>
      </c>
      <c r="I149" s="172"/>
      <c r="J149" s="173">
        <f>ROUND(I149*H149,2)</f>
        <v>0</v>
      </c>
      <c r="K149" s="169" t="s">
        <v>148</v>
      </c>
      <c r="L149" s="174"/>
      <c r="M149" s="175" t="s">
        <v>19</v>
      </c>
      <c r="N149" s="176" t="s">
        <v>42</v>
      </c>
      <c r="P149" s="137">
        <f>O149*H149</f>
        <v>0</v>
      </c>
      <c r="Q149" s="137">
        <v>0.13200000000000001</v>
      </c>
      <c r="R149" s="137">
        <f>Q149*H149</f>
        <v>0.22017600000000001</v>
      </c>
      <c r="S149" s="137">
        <v>0</v>
      </c>
      <c r="T149" s="138">
        <f>S149*H149</f>
        <v>0</v>
      </c>
      <c r="AR149" s="139" t="s">
        <v>207</v>
      </c>
      <c r="AT149" s="139" t="s">
        <v>449</v>
      </c>
      <c r="AU149" s="139" t="s">
        <v>81</v>
      </c>
      <c r="AY149" s="18" t="s">
        <v>142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8" t="s">
        <v>79</v>
      </c>
      <c r="BK149" s="140">
        <f>ROUND(I149*H149,2)</f>
        <v>0</v>
      </c>
      <c r="BL149" s="18" t="s">
        <v>149</v>
      </c>
      <c r="BM149" s="139" t="s">
        <v>1298</v>
      </c>
    </row>
    <row r="150" spans="2:65" s="1" customFormat="1" ht="11.25">
      <c r="B150" s="33"/>
      <c r="D150" s="141" t="s">
        <v>151</v>
      </c>
      <c r="F150" s="142" t="s">
        <v>1297</v>
      </c>
      <c r="I150" s="143"/>
      <c r="L150" s="33"/>
      <c r="M150" s="144"/>
      <c r="T150" s="54"/>
      <c r="AT150" s="18" t="s">
        <v>151</v>
      </c>
      <c r="AU150" s="18" t="s">
        <v>81</v>
      </c>
    </row>
    <row r="151" spans="2:65" s="13" customFormat="1" ht="11.25">
      <c r="B151" s="153"/>
      <c r="D151" s="141" t="s">
        <v>155</v>
      </c>
      <c r="F151" s="155" t="s">
        <v>1299</v>
      </c>
      <c r="H151" s="156">
        <v>1.6679999999999999</v>
      </c>
      <c r="I151" s="157"/>
      <c r="L151" s="153"/>
      <c r="M151" s="158"/>
      <c r="T151" s="159"/>
      <c r="AT151" s="154" t="s">
        <v>155</v>
      </c>
      <c r="AU151" s="154" t="s">
        <v>81</v>
      </c>
      <c r="AV151" s="13" t="s">
        <v>81</v>
      </c>
      <c r="AW151" s="13" t="s">
        <v>4</v>
      </c>
      <c r="AX151" s="13" t="s">
        <v>79</v>
      </c>
      <c r="AY151" s="154" t="s">
        <v>142</v>
      </c>
    </row>
    <row r="152" spans="2:65" s="1" customFormat="1" ht="24.2" customHeight="1">
      <c r="B152" s="33"/>
      <c r="C152" s="128" t="s">
        <v>322</v>
      </c>
      <c r="D152" s="128" t="s">
        <v>144</v>
      </c>
      <c r="E152" s="129" t="s">
        <v>1300</v>
      </c>
      <c r="F152" s="130" t="s">
        <v>1301</v>
      </c>
      <c r="G152" s="131" t="s">
        <v>147</v>
      </c>
      <c r="H152" s="132">
        <v>138.02799999999999</v>
      </c>
      <c r="I152" s="133"/>
      <c r="J152" s="134">
        <f>ROUND(I152*H152,2)</f>
        <v>0</v>
      </c>
      <c r="K152" s="130" t="s">
        <v>148</v>
      </c>
      <c r="L152" s="33"/>
      <c r="M152" s="135" t="s">
        <v>19</v>
      </c>
      <c r="N152" s="136" t="s">
        <v>42</v>
      </c>
      <c r="P152" s="137">
        <f>O152*H152</f>
        <v>0</v>
      </c>
      <c r="Q152" s="137">
        <v>0.11303000000000001</v>
      </c>
      <c r="R152" s="137">
        <f>Q152*H152</f>
        <v>15.601304839999999</v>
      </c>
      <c r="S152" s="137">
        <v>0</v>
      </c>
      <c r="T152" s="138">
        <f>S152*H152</f>
        <v>0</v>
      </c>
      <c r="AR152" s="139" t="s">
        <v>149</v>
      </c>
      <c r="AT152" s="139" t="s">
        <v>144</v>
      </c>
      <c r="AU152" s="139" t="s">
        <v>81</v>
      </c>
      <c r="AY152" s="18" t="s">
        <v>142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8" t="s">
        <v>79</v>
      </c>
      <c r="BK152" s="140">
        <f>ROUND(I152*H152,2)</f>
        <v>0</v>
      </c>
      <c r="BL152" s="18" t="s">
        <v>149</v>
      </c>
      <c r="BM152" s="139" t="s">
        <v>1302</v>
      </c>
    </row>
    <row r="153" spans="2:65" s="1" customFormat="1" ht="48.75">
      <c r="B153" s="33"/>
      <c r="D153" s="141" t="s">
        <v>151</v>
      </c>
      <c r="F153" s="142" t="s">
        <v>1303</v>
      </c>
      <c r="I153" s="143"/>
      <c r="L153" s="33"/>
      <c r="M153" s="144"/>
      <c r="T153" s="54"/>
      <c r="AT153" s="18" t="s">
        <v>151</v>
      </c>
      <c r="AU153" s="18" t="s">
        <v>81</v>
      </c>
    </row>
    <row r="154" spans="2:65" s="1" customFormat="1" ht="11.25">
      <c r="B154" s="33"/>
      <c r="D154" s="145" t="s">
        <v>153</v>
      </c>
      <c r="F154" s="146" t="s">
        <v>1304</v>
      </c>
      <c r="I154" s="143"/>
      <c r="L154" s="33"/>
      <c r="M154" s="144"/>
      <c r="T154" s="54"/>
      <c r="AT154" s="18" t="s">
        <v>153</v>
      </c>
      <c r="AU154" s="18" t="s">
        <v>81</v>
      </c>
    </row>
    <row r="155" spans="2:65" s="12" customFormat="1" ht="22.5">
      <c r="B155" s="147"/>
      <c r="D155" s="141" t="s">
        <v>155</v>
      </c>
      <c r="E155" s="148" t="s">
        <v>19</v>
      </c>
      <c r="F155" s="149" t="s">
        <v>1259</v>
      </c>
      <c r="H155" s="148" t="s">
        <v>19</v>
      </c>
      <c r="I155" s="150"/>
      <c r="L155" s="147"/>
      <c r="M155" s="151"/>
      <c r="T155" s="152"/>
      <c r="AT155" s="148" t="s">
        <v>155</v>
      </c>
      <c r="AU155" s="148" t="s">
        <v>81</v>
      </c>
      <c r="AV155" s="12" t="s">
        <v>79</v>
      </c>
      <c r="AW155" s="12" t="s">
        <v>32</v>
      </c>
      <c r="AX155" s="12" t="s">
        <v>71</v>
      </c>
      <c r="AY155" s="148" t="s">
        <v>142</v>
      </c>
    </row>
    <row r="156" spans="2:65" s="13" customFormat="1" ht="22.5">
      <c r="B156" s="153"/>
      <c r="D156" s="141" t="s">
        <v>155</v>
      </c>
      <c r="E156" s="154" t="s">
        <v>19</v>
      </c>
      <c r="F156" s="155" t="s">
        <v>1305</v>
      </c>
      <c r="H156" s="156">
        <v>138.02799999999999</v>
      </c>
      <c r="I156" s="157"/>
      <c r="L156" s="153"/>
      <c r="M156" s="158"/>
      <c r="T156" s="159"/>
      <c r="AT156" s="154" t="s">
        <v>155</v>
      </c>
      <c r="AU156" s="154" t="s">
        <v>81</v>
      </c>
      <c r="AV156" s="13" t="s">
        <v>81</v>
      </c>
      <c r="AW156" s="13" t="s">
        <v>32</v>
      </c>
      <c r="AX156" s="13" t="s">
        <v>79</v>
      </c>
      <c r="AY156" s="154" t="s">
        <v>142</v>
      </c>
    </row>
    <row r="157" spans="2:65" s="1" customFormat="1" ht="24.2" customHeight="1">
      <c r="B157" s="33"/>
      <c r="C157" s="167" t="s">
        <v>330</v>
      </c>
      <c r="D157" s="167" t="s">
        <v>449</v>
      </c>
      <c r="E157" s="168" t="s">
        <v>1306</v>
      </c>
      <c r="F157" s="169" t="s">
        <v>1307</v>
      </c>
      <c r="G157" s="170" t="s">
        <v>147</v>
      </c>
      <c r="H157" s="171">
        <v>144.929</v>
      </c>
      <c r="I157" s="172"/>
      <c r="J157" s="173">
        <f>ROUND(I157*H157,2)</f>
        <v>0</v>
      </c>
      <c r="K157" s="169" t="s">
        <v>148</v>
      </c>
      <c r="L157" s="174"/>
      <c r="M157" s="175" t="s">
        <v>19</v>
      </c>
      <c r="N157" s="176" t="s">
        <v>42</v>
      </c>
      <c r="P157" s="137">
        <f>O157*H157</f>
        <v>0</v>
      </c>
      <c r="Q157" s="137">
        <v>0.191</v>
      </c>
      <c r="R157" s="137">
        <f>Q157*H157</f>
        <v>27.681439000000001</v>
      </c>
      <c r="S157" s="137">
        <v>0</v>
      </c>
      <c r="T157" s="138">
        <f>S157*H157</f>
        <v>0</v>
      </c>
      <c r="AR157" s="139" t="s">
        <v>207</v>
      </c>
      <c r="AT157" s="139" t="s">
        <v>449</v>
      </c>
      <c r="AU157" s="139" t="s">
        <v>81</v>
      </c>
      <c r="AY157" s="18" t="s">
        <v>142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8" t="s">
        <v>79</v>
      </c>
      <c r="BK157" s="140">
        <f>ROUND(I157*H157,2)</f>
        <v>0</v>
      </c>
      <c r="BL157" s="18" t="s">
        <v>149</v>
      </c>
      <c r="BM157" s="139" t="s">
        <v>1308</v>
      </c>
    </row>
    <row r="158" spans="2:65" s="1" customFormat="1" ht="11.25">
      <c r="B158" s="33"/>
      <c r="D158" s="141" t="s">
        <v>151</v>
      </c>
      <c r="F158" s="142" t="s">
        <v>1307</v>
      </c>
      <c r="I158" s="143"/>
      <c r="L158" s="33"/>
      <c r="M158" s="144"/>
      <c r="T158" s="54"/>
      <c r="AT158" s="18" t="s">
        <v>151</v>
      </c>
      <c r="AU158" s="18" t="s">
        <v>81</v>
      </c>
    </row>
    <row r="159" spans="2:65" s="13" customFormat="1" ht="11.25">
      <c r="B159" s="153"/>
      <c r="D159" s="141" t="s">
        <v>155</v>
      </c>
      <c r="F159" s="155" t="s">
        <v>1309</v>
      </c>
      <c r="H159" s="156">
        <v>144.929</v>
      </c>
      <c r="I159" s="157"/>
      <c r="L159" s="153"/>
      <c r="M159" s="158"/>
      <c r="T159" s="159"/>
      <c r="AT159" s="154" t="s">
        <v>155</v>
      </c>
      <c r="AU159" s="154" t="s">
        <v>81</v>
      </c>
      <c r="AV159" s="13" t="s">
        <v>81</v>
      </c>
      <c r="AW159" s="13" t="s">
        <v>4</v>
      </c>
      <c r="AX159" s="13" t="s">
        <v>79</v>
      </c>
      <c r="AY159" s="154" t="s">
        <v>142</v>
      </c>
    </row>
    <row r="160" spans="2:65" s="11" customFormat="1" ht="22.9" customHeight="1">
      <c r="B160" s="116"/>
      <c r="D160" s="117" t="s">
        <v>70</v>
      </c>
      <c r="E160" s="126" t="s">
        <v>207</v>
      </c>
      <c r="F160" s="126" t="s">
        <v>540</v>
      </c>
      <c r="I160" s="119"/>
      <c r="J160" s="127">
        <f>BK160</f>
        <v>0</v>
      </c>
      <c r="L160" s="116"/>
      <c r="M160" s="121"/>
      <c r="P160" s="122">
        <f>SUM(P161:P168)</f>
        <v>0</v>
      </c>
      <c r="R160" s="122">
        <f>SUM(R161:R168)</f>
        <v>3.3164800000000001E-2</v>
      </c>
      <c r="T160" s="123">
        <f>SUM(T161:T168)</f>
        <v>0</v>
      </c>
      <c r="AR160" s="117" t="s">
        <v>79</v>
      </c>
      <c r="AT160" s="124" t="s">
        <v>70</v>
      </c>
      <c r="AU160" s="124" t="s">
        <v>79</v>
      </c>
      <c r="AY160" s="117" t="s">
        <v>142</v>
      </c>
      <c r="BK160" s="125">
        <f>SUM(BK161:BK168)</f>
        <v>0</v>
      </c>
    </row>
    <row r="161" spans="2:65" s="1" customFormat="1" ht="24.2" customHeight="1">
      <c r="B161" s="33"/>
      <c r="C161" s="128" t="s">
        <v>337</v>
      </c>
      <c r="D161" s="128" t="s">
        <v>144</v>
      </c>
      <c r="E161" s="129" t="s">
        <v>1310</v>
      </c>
      <c r="F161" s="130" t="s">
        <v>1311</v>
      </c>
      <c r="G161" s="131" t="s">
        <v>1312</v>
      </c>
      <c r="H161" s="132">
        <v>4</v>
      </c>
      <c r="I161" s="133"/>
      <c r="J161" s="134">
        <f>ROUND(I161*H161,2)</f>
        <v>0</v>
      </c>
      <c r="K161" s="130" t="s">
        <v>148</v>
      </c>
      <c r="L161" s="33"/>
      <c r="M161" s="135" t="s">
        <v>19</v>
      </c>
      <c r="N161" s="136" t="s">
        <v>42</v>
      </c>
      <c r="P161" s="137">
        <f>O161*H161</f>
        <v>0</v>
      </c>
      <c r="Q161" s="137">
        <v>1.0000000000000001E-5</v>
      </c>
      <c r="R161" s="137">
        <f>Q161*H161</f>
        <v>4.0000000000000003E-5</v>
      </c>
      <c r="S161" s="137">
        <v>0</v>
      </c>
      <c r="T161" s="138">
        <f>S161*H161</f>
        <v>0</v>
      </c>
      <c r="AR161" s="139" t="s">
        <v>149</v>
      </c>
      <c r="AT161" s="139" t="s">
        <v>144</v>
      </c>
      <c r="AU161" s="139" t="s">
        <v>81</v>
      </c>
      <c r="AY161" s="18" t="s">
        <v>142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8" t="s">
        <v>79</v>
      </c>
      <c r="BK161" s="140">
        <f>ROUND(I161*H161,2)</f>
        <v>0</v>
      </c>
      <c r="BL161" s="18" t="s">
        <v>149</v>
      </c>
      <c r="BM161" s="139" t="s">
        <v>1313</v>
      </c>
    </row>
    <row r="162" spans="2:65" s="1" customFormat="1" ht="19.5">
      <c r="B162" s="33"/>
      <c r="D162" s="141" t="s">
        <v>151</v>
      </c>
      <c r="F162" s="142" t="s">
        <v>1314</v>
      </c>
      <c r="I162" s="143"/>
      <c r="L162" s="33"/>
      <c r="M162" s="144"/>
      <c r="T162" s="54"/>
      <c r="AT162" s="18" t="s">
        <v>151</v>
      </c>
      <c r="AU162" s="18" t="s">
        <v>81</v>
      </c>
    </row>
    <row r="163" spans="2:65" s="1" customFormat="1" ht="11.25">
      <c r="B163" s="33"/>
      <c r="D163" s="145" t="s">
        <v>153</v>
      </c>
      <c r="F163" s="146" t="s">
        <v>1315</v>
      </c>
      <c r="I163" s="143"/>
      <c r="L163" s="33"/>
      <c r="M163" s="144"/>
      <c r="T163" s="54"/>
      <c r="AT163" s="18" t="s">
        <v>153</v>
      </c>
      <c r="AU163" s="18" t="s">
        <v>81</v>
      </c>
    </row>
    <row r="164" spans="2:65" s="12" customFormat="1" ht="11.25">
      <c r="B164" s="147"/>
      <c r="D164" s="141" t="s">
        <v>155</v>
      </c>
      <c r="E164" s="148" t="s">
        <v>19</v>
      </c>
      <c r="F164" s="149" t="s">
        <v>1242</v>
      </c>
      <c r="H164" s="148" t="s">
        <v>19</v>
      </c>
      <c r="I164" s="150"/>
      <c r="L164" s="147"/>
      <c r="M164" s="151"/>
      <c r="T164" s="152"/>
      <c r="AT164" s="148" t="s">
        <v>155</v>
      </c>
      <c r="AU164" s="148" t="s">
        <v>81</v>
      </c>
      <c r="AV164" s="12" t="s">
        <v>79</v>
      </c>
      <c r="AW164" s="12" t="s">
        <v>32</v>
      </c>
      <c r="AX164" s="12" t="s">
        <v>71</v>
      </c>
      <c r="AY164" s="148" t="s">
        <v>142</v>
      </c>
    </row>
    <row r="165" spans="2:65" s="13" customFormat="1" ht="11.25">
      <c r="B165" s="153"/>
      <c r="D165" s="141" t="s">
        <v>155</v>
      </c>
      <c r="E165" s="154" t="s">
        <v>19</v>
      </c>
      <c r="F165" s="155" t="s">
        <v>1316</v>
      </c>
      <c r="H165" s="156">
        <v>4</v>
      </c>
      <c r="I165" s="157"/>
      <c r="L165" s="153"/>
      <c r="M165" s="158"/>
      <c r="T165" s="159"/>
      <c r="AT165" s="154" t="s">
        <v>155</v>
      </c>
      <c r="AU165" s="154" t="s">
        <v>81</v>
      </c>
      <c r="AV165" s="13" t="s">
        <v>81</v>
      </c>
      <c r="AW165" s="13" t="s">
        <v>32</v>
      </c>
      <c r="AX165" s="13" t="s">
        <v>79</v>
      </c>
      <c r="AY165" s="154" t="s">
        <v>142</v>
      </c>
    </row>
    <row r="166" spans="2:65" s="1" customFormat="1" ht="24.2" customHeight="1">
      <c r="B166" s="33"/>
      <c r="C166" s="167" t="s">
        <v>344</v>
      </c>
      <c r="D166" s="167" t="s">
        <v>449</v>
      </c>
      <c r="E166" s="168" t="s">
        <v>1317</v>
      </c>
      <c r="F166" s="169" t="s">
        <v>1318</v>
      </c>
      <c r="G166" s="170" t="s">
        <v>239</v>
      </c>
      <c r="H166" s="171">
        <v>4.12</v>
      </c>
      <c r="I166" s="172"/>
      <c r="J166" s="173">
        <f>ROUND(I166*H166,2)</f>
        <v>0</v>
      </c>
      <c r="K166" s="169" t="s">
        <v>148</v>
      </c>
      <c r="L166" s="174"/>
      <c r="M166" s="175" t="s">
        <v>19</v>
      </c>
      <c r="N166" s="176" t="s">
        <v>42</v>
      </c>
      <c r="P166" s="137">
        <f>O166*H166</f>
        <v>0</v>
      </c>
      <c r="Q166" s="137">
        <v>8.0400000000000003E-3</v>
      </c>
      <c r="R166" s="137">
        <f>Q166*H166</f>
        <v>3.3124800000000003E-2</v>
      </c>
      <c r="S166" s="137">
        <v>0</v>
      </c>
      <c r="T166" s="138">
        <f>S166*H166</f>
        <v>0</v>
      </c>
      <c r="AR166" s="139" t="s">
        <v>207</v>
      </c>
      <c r="AT166" s="139" t="s">
        <v>449</v>
      </c>
      <c r="AU166" s="139" t="s">
        <v>81</v>
      </c>
      <c r="AY166" s="18" t="s">
        <v>142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79</v>
      </c>
      <c r="BK166" s="140">
        <f>ROUND(I166*H166,2)</f>
        <v>0</v>
      </c>
      <c r="BL166" s="18" t="s">
        <v>149</v>
      </c>
      <c r="BM166" s="139" t="s">
        <v>1319</v>
      </c>
    </row>
    <row r="167" spans="2:65" s="1" customFormat="1" ht="11.25">
      <c r="B167" s="33"/>
      <c r="D167" s="141" t="s">
        <v>151</v>
      </c>
      <c r="F167" s="142" t="s">
        <v>1318</v>
      </c>
      <c r="I167" s="143"/>
      <c r="L167" s="33"/>
      <c r="M167" s="144"/>
      <c r="T167" s="54"/>
      <c r="AT167" s="18" t="s">
        <v>151</v>
      </c>
      <c r="AU167" s="18" t="s">
        <v>81</v>
      </c>
    </row>
    <row r="168" spans="2:65" s="13" customFormat="1" ht="11.25">
      <c r="B168" s="153"/>
      <c r="D168" s="141" t="s">
        <v>155</v>
      </c>
      <c r="F168" s="155" t="s">
        <v>1320</v>
      </c>
      <c r="H168" s="156">
        <v>4.12</v>
      </c>
      <c r="I168" s="157"/>
      <c r="L168" s="153"/>
      <c r="M168" s="158"/>
      <c r="T168" s="159"/>
      <c r="AT168" s="154" t="s">
        <v>155</v>
      </c>
      <c r="AU168" s="154" t="s">
        <v>81</v>
      </c>
      <c r="AV168" s="13" t="s">
        <v>81</v>
      </c>
      <c r="AW168" s="13" t="s">
        <v>4</v>
      </c>
      <c r="AX168" s="13" t="s">
        <v>79</v>
      </c>
      <c r="AY168" s="154" t="s">
        <v>142</v>
      </c>
    </row>
    <row r="169" spans="2:65" s="11" customFormat="1" ht="22.9" customHeight="1">
      <c r="B169" s="116"/>
      <c r="D169" s="117" t="s">
        <v>70</v>
      </c>
      <c r="E169" s="126" t="s">
        <v>213</v>
      </c>
      <c r="F169" s="126" t="s">
        <v>549</v>
      </c>
      <c r="I169" s="119"/>
      <c r="J169" s="127">
        <f>BK169</f>
        <v>0</v>
      </c>
      <c r="L169" s="116"/>
      <c r="M169" s="121"/>
      <c r="P169" s="122">
        <f>SUM(P170:P265)</f>
        <v>0</v>
      </c>
      <c r="R169" s="122">
        <f>SUM(R170:R265)</f>
        <v>24.863299099999999</v>
      </c>
      <c r="T169" s="123">
        <f>SUM(T170:T265)</f>
        <v>0.6784</v>
      </c>
      <c r="AR169" s="117" t="s">
        <v>79</v>
      </c>
      <c r="AT169" s="124" t="s">
        <v>70</v>
      </c>
      <c r="AU169" s="124" t="s">
        <v>79</v>
      </c>
      <c r="AY169" s="117" t="s">
        <v>142</v>
      </c>
      <c r="BK169" s="125">
        <f>SUM(BK170:BK265)</f>
        <v>0</v>
      </c>
    </row>
    <row r="170" spans="2:65" s="1" customFormat="1" ht="16.5" customHeight="1">
      <c r="B170" s="33"/>
      <c r="C170" s="128" t="s">
        <v>350</v>
      </c>
      <c r="D170" s="128" t="s">
        <v>144</v>
      </c>
      <c r="E170" s="129" t="s">
        <v>1321</v>
      </c>
      <c r="F170" s="130" t="s">
        <v>1322</v>
      </c>
      <c r="G170" s="131" t="s">
        <v>239</v>
      </c>
      <c r="H170" s="132">
        <v>10</v>
      </c>
      <c r="I170" s="133"/>
      <c r="J170" s="134">
        <f>ROUND(I170*H170,2)</f>
        <v>0</v>
      </c>
      <c r="K170" s="130" t="s">
        <v>19</v>
      </c>
      <c r="L170" s="33"/>
      <c r="M170" s="135" t="s">
        <v>19</v>
      </c>
      <c r="N170" s="136" t="s">
        <v>42</v>
      </c>
      <c r="P170" s="137">
        <f>O170*H170</f>
        <v>0</v>
      </c>
      <c r="Q170" s="137">
        <v>2.8649999999999998E-2</v>
      </c>
      <c r="R170" s="137">
        <f>Q170*H170</f>
        <v>0.28649999999999998</v>
      </c>
      <c r="S170" s="137">
        <v>0</v>
      </c>
      <c r="T170" s="138">
        <f>S170*H170</f>
        <v>0</v>
      </c>
      <c r="AR170" s="139" t="s">
        <v>149</v>
      </c>
      <c r="AT170" s="139" t="s">
        <v>144</v>
      </c>
      <c r="AU170" s="139" t="s">
        <v>81</v>
      </c>
      <c r="AY170" s="18" t="s">
        <v>142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8" t="s">
        <v>79</v>
      </c>
      <c r="BK170" s="140">
        <f>ROUND(I170*H170,2)</f>
        <v>0</v>
      </c>
      <c r="BL170" s="18" t="s">
        <v>149</v>
      </c>
      <c r="BM170" s="139" t="s">
        <v>1323</v>
      </c>
    </row>
    <row r="171" spans="2:65" s="1" customFormat="1" ht="11.25">
      <c r="B171" s="33"/>
      <c r="D171" s="141" t="s">
        <v>151</v>
      </c>
      <c r="F171" s="142" t="s">
        <v>1324</v>
      </c>
      <c r="I171" s="143"/>
      <c r="L171" s="33"/>
      <c r="M171" s="144"/>
      <c r="T171" s="54"/>
      <c r="AT171" s="18" t="s">
        <v>151</v>
      </c>
      <c r="AU171" s="18" t="s">
        <v>81</v>
      </c>
    </row>
    <row r="172" spans="2:65" s="1" customFormat="1" ht="24.2" customHeight="1">
      <c r="B172" s="33"/>
      <c r="C172" s="167" t="s">
        <v>358</v>
      </c>
      <c r="D172" s="167" t="s">
        <v>449</v>
      </c>
      <c r="E172" s="168" t="s">
        <v>1325</v>
      </c>
      <c r="F172" s="169" t="s">
        <v>1326</v>
      </c>
      <c r="G172" s="170" t="s">
        <v>239</v>
      </c>
      <c r="H172" s="171">
        <v>9</v>
      </c>
      <c r="I172" s="172"/>
      <c r="J172" s="173">
        <f>ROUND(I172*H172,2)</f>
        <v>0</v>
      </c>
      <c r="K172" s="169" t="s">
        <v>148</v>
      </c>
      <c r="L172" s="174"/>
      <c r="M172" s="175" t="s">
        <v>19</v>
      </c>
      <c r="N172" s="176" t="s">
        <v>42</v>
      </c>
      <c r="P172" s="137">
        <f>O172*H172</f>
        <v>0</v>
      </c>
      <c r="Q172" s="137">
        <v>2.8649999999999998E-2</v>
      </c>
      <c r="R172" s="137">
        <f>Q172*H172</f>
        <v>0.25784999999999997</v>
      </c>
      <c r="S172" s="137">
        <v>0</v>
      </c>
      <c r="T172" s="138">
        <f>S172*H172</f>
        <v>0</v>
      </c>
      <c r="AR172" s="139" t="s">
        <v>207</v>
      </c>
      <c r="AT172" s="139" t="s">
        <v>449</v>
      </c>
      <c r="AU172" s="139" t="s">
        <v>81</v>
      </c>
      <c r="AY172" s="18" t="s">
        <v>142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8" t="s">
        <v>79</v>
      </c>
      <c r="BK172" s="140">
        <f>ROUND(I172*H172,2)</f>
        <v>0</v>
      </c>
      <c r="BL172" s="18" t="s">
        <v>149</v>
      </c>
      <c r="BM172" s="139" t="s">
        <v>1327</v>
      </c>
    </row>
    <row r="173" spans="2:65" s="1" customFormat="1" ht="19.5">
      <c r="B173" s="33"/>
      <c r="D173" s="141" t="s">
        <v>151</v>
      </c>
      <c r="F173" s="142" t="s">
        <v>1326</v>
      </c>
      <c r="I173" s="143"/>
      <c r="L173" s="33"/>
      <c r="M173" s="144"/>
      <c r="T173" s="54"/>
      <c r="AT173" s="18" t="s">
        <v>151</v>
      </c>
      <c r="AU173" s="18" t="s">
        <v>81</v>
      </c>
    </row>
    <row r="174" spans="2:65" s="1" customFormat="1" ht="24.2" customHeight="1">
      <c r="B174" s="33"/>
      <c r="C174" s="167" t="s">
        <v>365</v>
      </c>
      <c r="D174" s="167" t="s">
        <v>449</v>
      </c>
      <c r="E174" s="168" t="s">
        <v>1328</v>
      </c>
      <c r="F174" s="169" t="s">
        <v>1329</v>
      </c>
      <c r="G174" s="170" t="s">
        <v>239</v>
      </c>
      <c r="H174" s="171">
        <v>1</v>
      </c>
      <c r="I174" s="172"/>
      <c r="J174" s="173">
        <f>ROUND(I174*H174,2)</f>
        <v>0</v>
      </c>
      <c r="K174" s="169" t="s">
        <v>148</v>
      </c>
      <c r="L174" s="174"/>
      <c r="M174" s="175" t="s">
        <v>19</v>
      </c>
      <c r="N174" s="176" t="s">
        <v>42</v>
      </c>
      <c r="P174" s="137">
        <f>O174*H174</f>
        <v>0</v>
      </c>
      <c r="Q174" s="137">
        <v>3.9600000000000003E-2</v>
      </c>
      <c r="R174" s="137">
        <f>Q174*H174</f>
        <v>3.9600000000000003E-2</v>
      </c>
      <c r="S174" s="137">
        <v>0</v>
      </c>
      <c r="T174" s="138">
        <f>S174*H174</f>
        <v>0</v>
      </c>
      <c r="AR174" s="139" t="s">
        <v>207</v>
      </c>
      <c r="AT174" s="139" t="s">
        <v>449</v>
      </c>
      <c r="AU174" s="139" t="s">
        <v>81</v>
      </c>
      <c r="AY174" s="18" t="s">
        <v>142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79</v>
      </c>
      <c r="BK174" s="140">
        <f>ROUND(I174*H174,2)</f>
        <v>0</v>
      </c>
      <c r="BL174" s="18" t="s">
        <v>149</v>
      </c>
      <c r="BM174" s="139" t="s">
        <v>1330</v>
      </c>
    </row>
    <row r="175" spans="2:65" s="1" customFormat="1" ht="11.25">
      <c r="B175" s="33"/>
      <c r="D175" s="141" t="s">
        <v>151</v>
      </c>
      <c r="F175" s="142" t="s">
        <v>1329</v>
      </c>
      <c r="I175" s="143"/>
      <c r="L175" s="33"/>
      <c r="M175" s="144"/>
      <c r="T175" s="54"/>
      <c r="AT175" s="18" t="s">
        <v>151</v>
      </c>
      <c r="AU175" s="18" t="s">
        <v>81</v>
      </c>
    </row>
    <row r="176" spans="2:65" s="1" customFormat="1" ht="33" customHeight="1">
      <c r="B176" s="33"/>
      <c r="C176" s="128" t="s">
        <v>373</v>
      </c>
      <c r="D176" s="128" t="s">
        <v>144</v>
      </c>
      <c r="E176" s="129" t="s">
        <v>1331</v>
      </c>
      <c r="F176" s="130" t="s">
        <v>1332</v>
      </c>
      <c r="G176" s="131" t="s">
        <v>544</v>
      </c>
      <c r="H176" s="132">
        <v>1</v>
      </c>
      <c r="I176" s="133"/>
      <c r="J176" s="134">
        <f>ROUND(I176*H176,2)</f>
        <v>0</v>
      </c>
      <c r="K176" s="130" t="s">
        <v>19</v>
      </c>
      <c r="L176" s="33"/>
      <c r="M176" s="135" t="s">
        <v>19</v>
      </c>
      <c r="N176" s="136" t="s">
        <v>42</v>
      </c>
      <c r="P176" s="137">
        <f>O176*H176</f>
        <v>0</v>
      </c>
      <c r="Q176" s="137">
        <v>1.6107999999999999E-3</v>
      </c>
      <c r="R176" s="137">
        <f>Q176*H176</f>
        <v>1.6107999999999999E-3</v>
      </c>
      <c r="S176" s="137">
        <v>0</v>
      </c>
      <c r="T176" s="138">
        <f>S176*H176</f>
        <v>0</v>
      </c>
      <c r="AR176" s="139" t="s">
        <v>149</v>
      </c>
      <c r="AT176" s="139" t="s">
        <v>144</v>
      </c>
      <c r="AU176" s="139" t="s">
        <v>81</v>
      </c>
      <c r="AY176" s="18" t="s">
        <v>142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8" t="s">
        <v>79</v>
      </c>
      <c r="BK176" s="140">
        <f>ROUND(I176*H176,2)</f>
        <v>0</v>
      </c>
      <c r="BL176" s="18" t="s">
        <v>149</v>
      </c>
      <c r="BM176" s="139" t="s">
        <v>1333</v>
      </c>
    </row>
    <row r="177" spans="2:65" s="1" customFormat="1" ht="19.5">
      <c r="B177" s="33"/>
      <c r="D177" s="141" t="s">
        <v>151</v>
      </c>
      <c r="F177" s="142" t="s">
        <v>1334</v>
      </c>
      <c r="I177" s="143"/>
      <c r="L177" s="33"/>
      <c r="M177" s="144"/>
      <c r="T177" s="54"/>
      <c r="AT177" s="18" t="s">
        <v>151</v>
      </c>
      <c r="AU177" s="18" t="s">
        <v>81</v>
      </c>
    </row>
    <row r="178" spans="2:65" s="12" customFormat="1" ht="22.5">
      <c r="B178" s="147"/>
      <c r="D178" s="141" t="s">
        <v>155</v>
      </c>
      <c r="E178" s="148" t="s">
        <v>19</v>
      </c>
      <c r="F178" s="149" t="s">
        <v>1259</v>
      </c>
      <c r="H178" s="148" t="s">
        <v>19</v>
      </c>
      <c r="I178" s="150"/>
      <c r="L178" s="147"/>
      <c r="M178" s="151"/>
      <c r="T178" s="152"/>
      <c r="AT178" s="148" t="s">
        <v>155</v>
      </c>
      <c r="AU178" s="148" t="s">
        <v>81</v>
      </c>
      <c r="AV178" s="12" t="s">
        <v>79</v>
      </c>
      <c r="AW178" s="12" t="s">
        <v>32</v>
      </c>
      <c r="AX178" s="12" t="s">
        <v>71</v>
      </c>
      <c r="AY178" s="148" t="s">
        <v>142</v>
      </c>
    </row>
    <row r="179" spans="2:65" s="13" customFormat="1" ht="11.25">
      <c r="B179" s="153"/>
      <c r="D179" s="141" t="s">
        <v>155</v>
      </c>
      <c r="E179" s="154" t="s">
        <v>19</v>
      </c>
      <c r="F179" s="155" t="s">
        <v>79</v>
      </c>
      <c r="H179" s="156">
        <v>1</v>
      </c>
      <c r="I179" s="157"/>
      <c r="L179" s="153"/>
      <c r="M179" s="158"/>
      <c r="T179" s="159"/>
      <c r="AT179" s="154" t="s">
        <v>155</v>
      </c>
      <c r="AU179" s="154" t="s">
        <v>81</v>
      </c>
      <c r="AV179" s="13" t="s">
        <v>81</v>
      </c>
      <c r="AW179" s="13" t="s">
        <v>32</v>
      </c>
      <c r="AX179" s="13" t="s">
        <v>79</v>
      </c>
      <c r="AY179" s="154" t="s">
        <v>142</v>
      </c>
    </row>
    <row r="180" spans="2:65" s="1" customFormat="1" ht="24.2" customHeight="1">
      <c r="B180" s="33"/>
      <c r="C180" s="167" t="s">
        <v>379</v>
      </c>
      <c r="D180" s="167" t="s">
        <v>449</v>
      </c>
      <c r="E180" s="168" t="s">
        <v>1335</v>
      </c>
      <c r="F180" s="169" t="s">
        <v>1336</v>
      </c>
      <c r="G180" s="170" t="s">
        <v>544</v>
      </c>
      <c r="H180" s="171">
        <v>1</v>
      </c>
      <c r="I180" s="172"/>
      <c r="J180" s="173">
        <f>ROUND(I180*H180,2)</f>
        <v>0</v>
      </c>
      <c r="K180" s="169" t="s">
        <v>19</v>
      </c>
      <c r="L180" s="174"/>
      <c r="M180" s="175" t="s">
        <v>19</v>
      </c>
      <c r="N180" s="176" t="s">
        <v>42</v>
      </c>
      <c r="P180" s="137">
        <f>O180*H180</f>
        <v>0</v>
      </c>
      <c r="Q180" s="137">
        <v>7.4999999999999997E-3</v>
      </c>
      <c r="R180" s="137">
        <f>Q180*H180</f>
        <v>7.4999999999999997E-3</v>
      </c>
      <c r="S180" s="137">
        <v>0</v>
      </c>
      <c r="T180" s="138">
        <f>S180*H180</f>
        <v>0</v>
      </c>
      <c r="AR180" s="139" t="s">
        <v>207</v>
      </c>
      <c r="AT180" s="139" t="s">
        <v>449</v>
      </c>
      <c r="AU180" s="139" t="s">
        <v>81</v>
      </c>
      <c r="AY180" s="18" t="s">
        <v>142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79</v>
      </c>
      <c r="BK180" s="140">
        <f>ROUND(I180*H180,2)</f>
        <v>0</v>
      </c>
      <c r="BL180" s="18" t="s">
        <v>149</v>
      </c>
      <c r="BM180" s="139" t="s">
        <v>1337</v>
      </c>
    </row>
    <row r="181" spans="2:65" s="1" customFormat="1" ht="39">
      <c r="B181" s="33"/>
      <c r="D181" s="141" t="s">
        <v>151</v>
      </c>
      <c r="F181" s="142" t="s">
        <v>1338</v>
      </c>
      <c r="I181" s="143"/>
      <c r="L181" s="33"/>
      <c r="M181" s="144"/>
      <c r="T181" s="54"/>
      <c r="AT181" s="18" t="s">
        <v>151</v>
      </c>
      <c r="AU181" s="18" t="s">
        <v>81</v>
      </c>
    </row>
    <row r="182" spans="2:65" s="1" customFormat="1" ht="24.2" customHeight="1">
      <c r="B182" s="33"/>
      <c r="C182" s="128" t="s">
        <v>385</v>
      </c>
      <c r="D182" s="128" t="s">
        <v>144</v>
      </c>
      <c r="E182" s="129" t="s">
        <v>1339</v>
      </c>
      <c r="F182" s="130" t="s">
        <v>1340</v>
      </c>
      <c r="G182" s="131" t="s">
        <v>544</v>
      </c>
      <c r="H182" s="132">
        <v>9</v>
      </c>
      <c r="I182" s="133"/>
      <c r="J182" s="134">
        <f>ROUND(I182*H182,2)</f>
        <v>0</v>
      </c>
      <c r="K182" s="130" t="s">
        <v>148</v>
      </c>
      <c r="L182" s="33"/>
      <c r="M182" s="135" t="s">
        <v>19</v>
      </c>
      <c r="N182" s="136" t="s">
        <v>42</v>
      </c>
      <c r="P182" s="137">
        <f>O182*H182</f>
        <v>0</v>
      </c>
      <c r="Q182" s="137">
        <v>6.9999999999999999E-4</v>
      </c>
      <c r="R182" s="137">
        <f>Q182*H182</f>
        <v>6.3E-3</v>
      </c>
      <c r="S182" s="137">
        <v>0</v>
      </c>
      <c r="T182" s="138">
        <f>S182*H182</f>
        <v>0</v>
      </c>
      <c r="AR182" s="139" t="s">
        <v>149</v>
      </c>
      <c r="AT182" s="139" t="s">
        <v>144</v>
      </c>
      <c r="AU182" s="139" t="s">
        <v>81</v>
      </c>
      <c r="AY182" s="18" t="s">
        <v>142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8" t="s">
        <v>79</v>
      </c>
      <c r="BK182" s="140">
        <f>ROUND(I182*H182,2)</f>
        <v>0</v>
      </c>
      <c r="BL182" s="18" t="s">
        <v>149</v>
      </c>
      <c r="BM182" s="139" t="s">
        <v>1341</v>
      </c>
    </row>
    <row r="183" spans="2:65" s="1" customFormat="1" ht="19.5">
      <c r="B183" s="33"/>
      <c r="D183" s="141" t="s">
        <v>151</v>
      </c>
      <c r="F183" s="142" t="s">
        <v>1342</v>
      </c>
      <c r="I183" s="143"/>
      <c r="L183" s="33"/>
      <c r="M183" s="144"/>
      <c r="T183" s="54"/>
      <c r="AT183" s="18" t="s">
        <v>151</v>
      </c>
      <c r="AU183" s="18" t="s">
        <v>81</v>
      </c>
    </row>
    <row r="184" spans="2:65" s="1" customFormat="1" ht="11.25">
      <c r="B184" s="33"/>
      <c r="D184" s="145" t="s">
        <v>153</v>
      </c>
      <c r="F184" s="146" t="s">
        <v>1343</v>
      </c>
      <c r="I184" s="143"/>
      <c r="L184" s="33"/>
      <c r="M184" s="144"/>
      <c r="T184" s="54"/>
      <c r="AT184" s="18" t="s">
        <v>153</v>
      </c>
      <c r="AU184" s="18" t="s">
        <v>81</v>
      </c>
    </row>
    <row r="185" spans="2:65" s="1" customFormat="1" ht="24.2" customHeight="1">
      <c r="B185" s="33"/>
      <c r="C185" s="167" t="s">
        <v>391</v>
      </c>
      <c r="D185" s="167" t="s">
        <v>449</v>
      </c>
      <c r="E185" s="168" t="s">
        <v>1344</v>
      </c>
      <c r="F185" s="169" t="s">
        <v>1345</v>
      </c>
      <c r="G185" s="170" t="s">
        <v>544</v>
      </c>
      <c r="H185" s="171">
        <v>3</v>
      </c>
      <c r="I185" s="172"/>
      <c r="J185" s="173">
        <f>ROUND(I185*H185,2)</f>
        <v>0</v>
      </c>
      <c r="K185" s="169" t="s">
        <v>148</v>
      </c>
      <c r="L185" s="174"/>
      <c r="M185" s="175" t="s">
        <v>19</v>
      </c>
      <c r="N185" s="176" t="s">
        <v>42</v>
      </c>
      <c r="P185" s="137">
        <f>O185*H185</f>
        <v>0</v>
      </c>
      <c r="Q185" s="137">
        <v>1.2999999999999999E-3</v>
      </c>
      <c r="R185" s="137">
        <f>Q185*H185</f>
        <v>3.8999999999999998E-3</v>
      </c>
      <c r="S185" s="137">
        <v>0</v>
      </c>
      <c r="T185" s="138">
        <f>S185*H185</f>
        <v>0</v>
      </c>
      <c r="AR185" s="139" t="s">
        <v>207</v>
      </c>
      <c r="AT185" s="139" t="s">
        <v>449</v>
      </c>
      <c r="AU185" s="139" t="s">
        <v>81</v>
      </c>
      <c r="AY185" s="18" t="s">
        <v>142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8" t="s">
        <v>79</v>
      </c>
      <c r="BK185" s="140">
        <f>ROUND(I185*H185,2)</f>
        <v>0</v>
      </c>
      <c r="BL185" s="18" t="s">
        <v>149</v>
      </c>
      <c r="BM185" s="139" t="s">
        <v>1346</v>
      </c>
    </row>
    <row r="186" spans="2:65" s="1" customFormat="1" ht="11.25">
      <c r="B186" s="33"/>
      <c r="D186" s="141" t="s">
        <v>151</v>
      </c>
      <c r="F186" s="142" t="s">
        <v>1345</v>
      </c>
      <c r="I186" s="143"/>
      <c r="L186" s="33"/>
      <c r="M186" s="144"/>
      <c r="T186" s="54"/>
      <c r="AT186" s="18" t="s">
        <v>151</v>
      </c>
      <c r="AU186" s="18" t="s">
        <v>81</v>
      </c>
    </row>
    <row r="187" spans="2:65" s="12" customFormat="1" ht="11.25">
      <c r="B187" s="147"/>
      <c r="D187" s="141" t="s">
        <v>155</v>
      </c>
      <c r="E187" s="148" t="s">
        <v>19</v>
      </c>
      <c r="F187" s="149" t="s">
        <v>1347</v>
      </c>
      <c r="H187" s="148" t="s">
        <v>19</v>
      </c>
      <c r="I187" s="150"/>
      <c r="L187" s="147"/>
      <c r="M187" s="151"/>
      <c r="T187" s="152"/>
      <c r="AT187" s="148" t="s">
        <v>155</v>
      </c>
      <c r="AU187" s="148" t="s">
        <v>81</v>
      </c>
      <c r="AV187" s="12" t="s">
        <v>79</v>
      </c>
      <c r="AW187" s="12" t="s">
        <v>32</v>
      </c>
      <c r="AX187" s="12" t="s">
        <v>71</v>
      </c>
      <c r="AY187" s="148" t="s">
        <v>142</v>
      </c>
    </row>
    <row r="188" spans="2:65" s="13" customFormat="1" ht="11.25">
      <c r="B188" s="153"/>
      <c r="D188" s="141" t="s">
        <v>155</v>
      </c>
      <c r="E188" s="154" t="s">
        <v>19</v>
      </c>
      <c r="F188" s="155" t="s">
        <v>1348</v>
      </c>
      <c r="H188" s="156">
        <v>1</v>
      </c>
      <c r="I188" s="157"/>
      <c r="L188" s="153"/>
      <c r="M188" s="158"/>
      <c r="T188" s="159"/>
      <c r="AT188" s="154" t="s">
        <v>155</v>
      </c>
      <c r="AU188" s="154" t="s">
        <v>81</v>
      </c>
      <c r="AV188" s="13" t="s">
        <v>81</v>
      </c>
      <c r="AW188" s="13" t="s">
        <v>32</v>
      </c>
      <c r="AX188" s="13" t="s">
        <v>71</v>
      </c>
      <c r="AY188" s="154" t="s">
        <v>142</v>
      </c>
    </row>
    <row r="189" spans="2:65" s="13" customFormat="1" ht="11.25">
      <c r="B189" s="153"/>
      <c r="D189" s="141" t="s">
        <v>155</v>
      </c>
      <c r="E189" s="154" t="s">
        <v>19</v>
      </c>
      <c r="F189" s="155" t="s">
        <v>1349</v>
      </c>
      <c r="H189" s="156">
        <v>1</v>
      </c>
      <c r="I189" s="157"/>
      <c r="L189" s="153"/>
      <c r="M189" s="158"/>
      <c r="T189" s="159"/>
      <c r="AT189" s="154" t="s">
        <v>155</v>
      </c>
      <c r="AU189" s="154" t="s">
        <v>81</v>
      </c>
      <c r="AV189" s="13" t="s">
        <v>81</v>
      </c>
      <c r="AW189" s="13" t="s">
        <v>32</v>
      </c>
      <c r="AX189" s="13" t="s">
        <v>71</v>
      </c>
      <c r="AY189" s="154" t="s">
        <v>142</v>
      </c>
    </row>
    <row r="190" spans="2:65" s="13" customFormat="1" ht="11.25">
      <c r="B190" s="153"/>
      <c r="D190" s="141" t="s">
        <v>155</v>
      </c>
      <c r="E190" s="154" t="s">
        <v>19</v>
      </c>
      <c r="F190" s="155" t="s">
        <v>1350</v>
      </c>
      <c r="H190" s="156">
        <v>1</v>
      </c>
      <c r="I190" s="157"/>
      <c r="L190" s="153"/>
      <c r="M190" s="158"/>
      <c r="T190" s="159"/>
      <c r="AT190" s="154" t="s">
        <v>155</v>
      </c>
      <c r="AU190" s="154" t="s">
        <v>81</v>
      </c>
      <c r="AV190" s="13" t="s">
        <v>81</v>
      </c>
      <c r="AW190" s="13" t="s">
        <v>32</v>
      </c>
      <c r="AX190" s="13" t="s">
        <v>71</v>
      </c>
      <c r="AY190" s="154" t="s">
        <v>142</v>
      </c>
    </row>
    <row r="191" spans="2:65" s="14" customFormat="1" ht="11.25">
      <c r="B191" s="160"/>
      <c r="D191" s="141" t="s">
        <v>155</v>
      </c>
      <c r="E191" s="161" t="s">
        <v>19</v>
      </c>
      <c r="F191" s="162" t="s">
        <v>190</v>
      </c>
      <c r="H191" s="163">
        <v>3</v>
      </c>
      <c r="I191" s="164"/>
      <c r="L191" s="160"/>
      <c r="M191" s="165"/>
      <c r="T191" s="166"/>
      <c r="AT191" s="161" t="s">
        <v>155</v>
      </c>
      <c r="AU191" s="161" t="s">
        <v>81</v>
      </c>
      <c r="AV191" s="14" t="s">
        <v>149</v>
      </c>
      <c r="AW191" s="14" t="s">
        <v>32</v>
      </c>
      <c r="AX191" s="14" t="s">
        <v>79</v>
      </c>
      <c r="AY191" s="161" t="s">
        <v>142</v>
      </c>
    </row>
    <row r="192" spans="2:65" s="1" customFormat="1" ht="16.5" customHeight="1">
      <c r="B192" s="33"/>
      <c r="C192" s="167" t="s">
        <v>398</v>
      </c>
      <c r="D192" s="167" t="s">
        <v>449</v>
      </c>
      <c r="E192" s="168" t="s">
        <v>1351</v>
      </c>
      <c r="F192" s="169" t="s">
        <v>1352</v>
      </c>
      <c r="G192" s="170" t="s">
        <v>544</v>
      </c>
      <c r="H192" s="171">
        <v>1</v>
      </c>
      <c r="I192" s="172"/>
      <c r="J192" s="173">
        <f>ROUND(I192*H192,2)</f>
        <v>0</v>
      </c>
      <c r="K192" s="169" t="s">
        <v>148</v>
      </c>
      <c r="L192" s="174"/>
      <c r="M192" s="175" t="s">
        <v>19</v>
      </c>
      <c r="N192" s="176" t="s">
        <v>42</v>
      </c>
      <c r="P192" s="137">
        <f>O192*H192</f>
        <v>0</v>
      </c>
      <c r="Q192" s="137">
        <v>4.0000000000000001E-3</v>
      </c>
      <c r="R192" s="137">
        <f>Q192*H192</f>
        <v>4.0000000000000001E-3</v>
      </c>
      <c r="S192" s="137">
        <v>0</v>
      </c>
      <c r="T192" s="138">
        <f>S192*H192</f>
        <v>0</v>
      </c>
      <c r="AR192" s="139" t="s">
        <v>207</v>
      </c>
      <c r="AT192" s="139" t="s">
        <v>449</v>
      </c>
      <c r="AU192" s="139" t="s">
        <v>81</v>
      </c>
      <c r="AY192" s="18" t="s">
        <v>142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79</v>
      </c>
      <c r="BK192" s="140">
        <f>ROUND(I192*H192,2)</f>
        <v>0</v>
      </c>
      <c r="BL192" s="18" t="s">
        <v>149</v>
      </c>
      <c r="BM192" s="139" t="s">
        <v>1353</v>
      </c>
    </row>
    <row r="193" spans="2:65" s="1" customFormat="1" ht="11.25">
      <c r="B193" s="33"/>
      <c r="D193" s="141" t="s">
        <v>151</v>
      </c>
      <c r="F193" s="142" t="s">
        <v>1352</v>
      </c>
      <c r="I193" s="143"/>
      <c r="L193" s="33"/>
      <c r="M193" s="144"/>
      <c r="T193" s="54"/>
      <c r="AT193" s="18" t="s">
        <v>151</v>
      </c>
      <c r="AU193" s="18" t="s">
        <v>81</v>
      </c>
    </row>
    <row r="194" spans="2:65" s="12" customFormat="1" ht="11.25">
      <c r="B194" s="147"/>
      <c r="D194" s="141" t="s">
        <v>155</v>
      </c>
      <c r="E194" s="148" t="s">
        <v>19</v>
      </c>
      <c r="F194" s="149" t="s">
        <v>1347</v>
      </c>
      <c r="H194" s="148" t="s">
        <v>19</v>
      </c>
      <c r="I194" s="150"/>
      <c r="L194" s="147"/>
      <c r="M194" s="151"/>
      <c r="T194" s="152"/>
      <c r="AT194" s="148" t="s">
        <v>155</v>
      </c>
      <c r="AU194" s="148" t="s">
        <v>81</v>
      </c>
      <c r="AV194" s="12" t="s">
        <v>79</v>
      </c>
      <c r="AW194" s="12" t="s">
        <v>32</v>
      </c>
      <c r="AX194" s="12" t="s">
        <v>71</v>
      </c>
      <c r="AY194" s="148" t="s">
        <v>142</v>
      </c>
    </row>
    <row r="195" spans="2:65" s="13" customFormat="1" ht="11.25">
      <c r="B195" s="153"/>
      <c r="D195" s="141" t="s">
        <v>155</v>
      </c>
      <c r="E195" s="154" t="s">
        <v>19</v>
      </c>
      <c r="F195" s="155" t="s">
        <v>1354</v>
      </c>
      <c r="H195" s="156">
        <v>1</v>
      </c>
      <c r="I195" s="157"/>
      <c r="L195" s="153"/>
      <c r="M195" s="158"/>
      <c r="T195" s="159"/>
      <c r="AT195" s="154" t="s">
        <v>155</v>
      </c>
      <c r="AU195" s="154" t="s">
        <v>81</v>
      </c>
      <c r="AV195" s="13" t="s">
        <v>81</v>
      </c>
      <c r="AW195" s="13" t="s">
        <v>32</v>
      </c>
      <c r="AX195" s="13" t="s">
        <v>79</v>
      </c>
      <c r="AY195" s="154" t="s">
        <v>142</v>
      </c>
    </row>
    <row r="196" spans="2:65" s="1" customFormat="1" ht="16.5" customHeight="1">
      <c r="B196" s="33"/>
      <c r="C196" s="167" t="s">
        <v>406</v>
      </c>
      <c r="D196" s="167" t="s">
        <v>449</v>
      </c>
      <c r="E196" s="168" t="s">
        <v>1355</v>
      </c>
      <c r="F196" s="169" t="s">
        <v>1356</v>
      </c>
      <c r="G196" s="170" t="s">
        <v>544</v>
      </c>
      <c r="H196" s="171">
        <v>1</v>
      </c>
      <c r="I196" s="172"/>
      <c r="J196" s="173">
        <f>ROUND(I196*H196,2)</f>
        <v>0</v>
      </c>
      <c r="K196" s="169" t="s">
        <v>148</v>
      </c>
      <c r="L196" s="174"/>
      <c r="M196" s="175" t="s">
        <v>19</v>
      </c>
      <c r="N196" s="176" t="s">
        <v>42</v>
      </c>
      <c r="P196" s="137">
        <f>O196*H196</f>
        <v>0</v>
      </c>
      <c r="Q196" s="137">
        <v>1.6999999999999999E-3</v>
      </c>
      <c r="R196" s="137">
        <f>Q196*H196</f>
        <v>1.6999999999999999E-3</v>
      </c>
      <c r="S196" s="137">
        <v>0</v>
      </c>
      <c r="T196" s="138">
        <f>S196*H196</f>
        <v>0</v>
      </c>
      <c r="AR196" s="139" t="s">
        <v>207</v>
      </c>
      <c r="AT196" s="139" t="s">
        <v>449</v>
      </c>
      <c r="AU196" s="139" t="s">
        <v>81</v>
      </c>
      <c r="AY196" s="18" t="s">
        <v>142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8" t="s">
        <v>79</v>
      </c>
      <c r="BK196" s="140">
        <f>ROUND(I196*H196,2)</f>
        <v>0</v>
      </c>
      <c r="BL196" s="18" t="s">
        <v>149</v>
      </c>
      <c r="BM196" s="139" t="s">
        <v>1357</v>
      </c>
    </row>
    <row r="197" spans="2:65" s="1" customFormat="1" ht="11.25">
      <c r="B197" s="33"/>
      <c r="D197" s="141" t="s">
        <v>151</v>
      </c>
      <c r="F197" s="142" t="s">
        <v>1356</v>
      </c>
      <c r="I197" s="143"/>
      <c r="L197" s="33"/>
      <c r="M197" s="144"/>
      <c r="T197" s="54"/>
      <c r="AT197" s="18" t="s">
        <v>151</v>
      </c>
      <c r="AU197" s="18" t="s">
        <v>81</v>
      </c>
    </row>
    <row r="198" spans="2:65" s="12" customFormat="1" ht="11.25">
      <c r="B198" s="147"/>
      <c r="D198" s="141" t="s">
        <v>155</v>
      </c>
      <c r="E198" s="148" t="s">
        <v>19</v>
      </c>
      <c r="F198" s="149" t="s">
        <v>1347</v>
      </c>
      <c r="H198" s="148" t="s">
        <v>19</v>
      </c>
      <c r="I198" s="150"/>
      <c r="L198" s="147"/>
      <c r="M198" s="151"/>
      <c r="T198" s="152"/>
      <c r="AT198" s="148" t="s">
        <v>155</v>
      </c>
      <c r="AU198" s="148" t="s">
        <v>81</v>
      </c>
      <c r="AV198" s="12" t="s">
        <v>79</v>
      </c>
      <c r="AW198" s="12" t="s">
        <v>32</v>
      </c>
      <c r="AX198" s="12" t="s">
        <v>71</v>
      </c>
      <c r="AY198" s="148" t="s">
        <v>142</v>
      </c>
    </row>
    <row r="199" spans="2:65" s="13" customFormat="1" ht="11.25">
      <c r="B199" s="153"/>
      <c r="D199" s="141" t="s">
        <v>155</v>
      </c>
      <c r="E199" s="154" t="s">
        <v>19</v>
      </c>
      <c r="F199" s="155" t="s">
        <v>1358</v>
      </c>
      <c r="H199" s="156">
        <v>1</v>
      </c>
      <c r="I199" s="157"/>
      <c r="L199" s="153"/>
      <c r="M199" s="158"/>
      <c r="T199" s="159"/>
      <c r="AT199" s="154" t="s">
        <v>155</v>
      </c>
      <c r="AU199" s="154" t="s">
        <v>81</v>
      </c>
      <c r="AV199" s="13" t="s">
        <v>81</v>
      </c>
      <c r="AW199" s="13" t="s">
        <v>32</v>
      </c>
      <c r="AX199" s="13" t="s">
        <v>71</v>
      </c>
      <c r="AY199" s="154" t="s">
        <v>142</v>
      </c>
    </row>
    <row r="200" spans="2:65" s="14" customFormat="1" ht="11.25">
      <c r="B200" s="160"/>
      <c r="D200" s="141" t="s">
        <v>155</v>
      </c>
      <c r="E200" s="161" t="s">
        <v>19</v>
      </c>
      <c r="F200" s="162" t="s">
        <v>190</v>
      </c>
      <c r="H200" s="163">
        <v>1</v>
      </c>
      <c r="I200" s="164"/>
      <c r="L200" s="160"/>
      <c r="M200" s="165"/>
      <c r="T200" s="166"/>
      <c r="AT200" s="161" t="s">
        <v>155</v>
      </c>
      <c r="AU200" s="161" t="s">
        <v>81</v>
      </c>
      <c r="AV200" s="14" t="s">
        <v>149</v>
      </c>
      <c r="AW200" s="14" t="s">
        <v>32</v>
      </c>
      <c r="AX200" s="14" t="s">
        <v>79</v>
      </c>
      <c r="AY200" s="161" t="s">
        <v>142</v>
      </c>
    </row>
    <row r="201" spans="2:65" s="1" customFormat="1" ht="16.5" customHeight="1">
      <c r="B201" s="33"/>
      <c r="C201" s="167" t="s">
        <v>413</v>
      </c>
      <c r="D201" s="167" t="s">
        <v>449</v>
      </c>
      <c r="E201" s="168" t="s">
        <v>1359</v>
      </c>
      <c r="F201" s="169" t="s">
        <v>1360</v>
      </c>
      <c r="G201" s="170" t="s">
        <v>544</v>
      </c>
      <c r="H201" s="171">
        <v>4</v>
      </c>
      <c r="I201" s="172"/>
      <c r="J201" s="173">
        <f>ROUND(I201*H201,2)</f>
        <v>0</v>
      </c>
      <c r="K201" s="169" t="s">
        <v>148</v>
      </c>
      <c r="L201" s="174"/>
      <c r="M201" s="175" t="s">
        <v>19</v>
      </c>
      <c r="N201" s="176" t="s">
        <v>42</v>
      </c>
      <c r="P201" s="137">
        <f>O201*H201</f>
        <v>0</v>
      </c>
      <c r="Q201" s="137">
        <v>2.0999999999999999E-3</v>
      </c>
      <c r="R201" s="137">
        <f>Q201*H201</f>
        <v>8.3999999999999995E-3</v>
      </c>
      <c r="S201" s="137">
        <v>0</v>
      </c>
      <c r="T201" s="138">
        <f>S201*H201</f>
        <v>0</v>
      </c>
      <c r="AR201" s="139" t="s">
        <v>207</v>
      </c>
      <c r="AT201" s="139" t="s">
        <v>449</v>
      </c>
      <c r="AU201" s="139" t="s">
        <v>81</v>
      </c>
      <c r="AY201" s="18" t="s">
        <v>142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8" t="s">
        <v>79</v>
      </c>
      <c r="BK201" s="140">
        <f>ROUND(I201*H201,2)</f>
        <v>0</v>
      </c>
      <c r="BL201" s="18" t="s">
        <v>149</v>
      </c>
      <c r="BM201" s="139" t="s">
        <v>1361</v>
      </c>
    </row>
    <row r="202" spans="2:65" s="1" customFormat="1" ht="11.25">
      <c r="B202" s="33"/>
      <c r="D202" s="141" t="s">
        <v>151</v>
      </c>
      <c r="F202" s="142" t="s">
        <v>1360</v>
      </c>
      <c r="I202" s="143"/>
      <c r="L202" s="33"/>
      <c r="M202" s="144"/>
      <c r="T202" s="54"/>
      <c r="AT202" s="18" t="s">
        <v>151</v>
      </c>
      <c r="AU202" s="18" t="s">
        <v>81</v>
      </c>
    </row>
    <row r="203" spans="2:65" s="12" customFormat="1" ht="11.25">
      <c r="B203" s="147"/>
      <c r="D203" s="141" t="s">
        <v>155</v>
      </c>
      <c r="E203" s="148" t="s">
        <v>19</v>
      </c>
      <c r="F203" s="149" t="s">
        <v>1347</v>
      </c>
      <c r="H203" s="148" t="s">
        <v>19</v>
      </c>
      <c r="I203" s="150"/>
      <c r="L203" s="147"/>
      <c r="M203" s="151"/>
      <c r="T203" s="152"/>
      <c r="AT203" s="148" t="s">
        <v>155</v>
      </c>
      <c r="AU203" s="148" t="s">
        <v>81</v>
      </c>
      <c r="AV203" s="12" t="s">
        <v>79</v>
      </c>
      <c r="AW203" s="12" t="s">
        <v>32</v>
      </c>
      <c r="AX203" s="12" t="s">
        <v>71</v>
      </c>
      <c r="AY203" s="148" t="s">
        <v>142</v>
      </c>
    </row>
    <row r="204" spans="2:65" s="13" customFormat="1" ht="11.25">
      <c r="B204" s="153"/>
      <c r="D204" s="141" t="s">
        <v>155</v>
      </c>
      <c r="E204" s="154" t="s">
        <v>19</v>
      </c>
      <c r="F204" s="155" t="s">
        <v>1362</v>
      </c>
      <c r="H204" s="156">
        <v>4</v>
      </c>
      <c r="I204" s="157"/>
      <c r="L204" s="153"/>
      <c r="M204" s="158"/>
      <c r="T204" s="159"/>
      <c r="AT204" s="154" t="s">
        <v>155</v>
      </c>
      <c r="AU204" s="154" t="s">
        <v>81</v>
      </c>
      <c r="AV204" s="13" t="s">
        <v>81</v>
      </c>
      <c r="AW204" s="13" t="s">
        <v>32</v>
      </c>
      <c r="AX204" s="13" t="s">
        <v>79</v>
      </c>
      <c r="AY204" s="154" t="s">
        <v>142</v>
      </c>
    </row>
    <row r="205" spans="2:65" s="1" customFormat="1" ht="24.2" customHeight="1">
      <c r="B205" s="33"/>
      <c r="C205" s="128" t="s">
        <v>419</v>
      </c>
      <c r="D205" s="128" t="s">
        <v>144</v>
      </c>
      <c r="E205" s="129" t="s">
        <v>1363</v>
      </c>
      <c r="F205" s="130" t="s">
        <v>1364</v>
      </c>
      <c r="G205" s="131" t="s">
        <v>544</v>
      </c>
      <c r="H205" s="132">
        <v>3</v>
      </c>
      <c r="I205" s="133"/>
      <c r="J205" s="134">
        <f>ROUND(I205*H205,2)</f>
        <v>0</v>
      </c>
      <c r="K205" s="130" t="s">
        <v>148</v>
      </c>
      <c r="L205" s="33"/>
      <c r="M205" s="135" t="s">
        <v>19</v>
      </c>
      <c r="N205" s="136" t="s">
        <v>42</v>
      </c>
      <c r="P205" s="137">
        <f>O205*H205</f>
        <v>0</v>
      </c>
      <c r="Q205" s="137">
        <v>0.10940999999999999</v>
      </c>
      <c r="R205" s="137">
        <f>Q205*H205</f>
        <v>0.32822999999999997</v>
      </c>
      <c r="S205" s="137">
        <v>0</v>
      </c>
      <c r="T205" s="138">
        <f>S205*H205</f>
        <v>0</v>
      </c>
      <c r="AR205" s="139" t="s">
        <v>149</v>
      </c>
      <c r="AT205" s="139" t="s">
        <v>144</v>
      </c>
      <c r="AU205" s="139" t="s">
        <v>81</v>
      </c>
      <c r="AY205" s="18" t="s">
        <v>142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8" t="s">
        <v>79</v>
      </c>
      <c r="BK205" s="140">
        <f>ROUND(I205*H205,2)</f>
        <v>0</v>
      </c>
      <c r="BL205" s="18" t="s">
        <v>149</v>
      </c>
      <c r="BM205" s="139" t="s">
        <v>1365</v>
      </c>
    </row>
    <row r="206" spans="2:65" s="1" customFormat="1" ht="19.5">
      <c r="B206" s="33"/>
      <c r="D206" s="141" t="s">
        <v>151</v>
      </c>
      <c r="F206" s="142" t="s">
        <v>1366</v>
      </c>
      <c r="I206" s="143"/>
      <c r="L206" s="33"/>
      <c r="M206" s="144"/>
      <c r="T206" s="54"/>
      <c r="AT206" s="18" t="s">
        <v>151</v>
      </c>
      <c r="AU206" s="18" t="s">
        <v>81</v>
      </c>
    </row>
    <row r="207" spans="2:65" s="1" customFormat="1" ht="11.25">
      <c r="B207" s="33"/>
      <c r="D207" s="145" t="s">
        <v>153</v>
      </c>
      <c r="F207" s="146" t="s">
        <v>1367</v>
      </c>
      <c r="I207" s="143"/>
      <c r="L207" s="33"/>
      <c r="M207" s="144"/>
      <c r="T207" s="54"/>
      <c r="AT207" s="18" t="s">
        <v>153</v>
      </c>
      <c r="AU207" s="18" t="s">
        <v>81</v>
      </c>
    </row>
    <row r="208" spans="2:65" s="1" customFormat="1" ht="21.75" customHeight="1">
      <c r="B208" s="33"/>
      <c r="C208" s="167" t="s">
        <v>427</v>
      </c>
      <c r="D208" s="167" t="s">
        <v>449</v>
      </c>
      <c r="E208" s="168" t="s">
        <v>1368</v>
      </c>
      <c r="F208" s="169" t="s">
        <v>1369</v>
      </c>
      <c r="G208" s="170" t="s">
        <v>544</v>
      </c>
      <c r="H208" s="171">
        <v>3</v>
      </c>
      <c r="I208" s="172"/>
      <c r="J208" s="173">
        <f>ROUND(I208*H208,2)</f>
        <v>0</v>
      </c>
      <c r="K208" s="169" t="s">
        <v>148</v>
      </c>
      <c r="L208" s="174"/>
      <c r="M208" s="175" t="s">
        <v>19</v>
      </c>
      <c r="N208" s="176" t="s">
        <v>42</v>
      </c>
      <c r="P208" s="137">
        <f>O208*H208</f>
        <v>0</v>
      </c>
      <c r="Q208" s="137">
        <v>6.4999999999999997E-3</v>
      </c>
      <c r="R208" s="137">
        <f>Q208*H208</f>
        <v>1.95E-2</v>
      </c>
      <c r="S208" s="137">
        <v>0</v>
      </c>
      <c r="T208" s="138">
        <f>S208*H208</f>
        <v>0</v>
      </c>
      <c r="AR208" s="139" t="s">
        <v>207</v>
      </c>
      <c r="AT208" s="139" t="s">
        <v>449</v>
      </c>
      <c r="AU208" s="139" t="s">
        <v>81</v>
      </c>
      <c r="AY208" s="18" t="s">
        <v>142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8" t="s">
        <v>79</v>
      </c>
      <c r="BK208" s="140">
        <f>ROUND(I208*H208,2)</f>
        <v>0</v>
      </c>
      <c r="BL208" s="18" t="s">
        <v>149</v>
      </c>
      <c r="BM208" s="139" t="s">
        <v>1370</v>
      </c>
    </row>
    <row r="209" spans="2:65" s="1" customFormat="1" ht="11.25">
      <c r="B209" s="33"/>
      <c r="D209" s="141" t="s">
        <v>151</v>
      </c>
      <c r="F209" s="142" t="s">
        <v>1369</v>
      </c>
      <c r="I209" s="143"/>
      <c r="L209" s="33"/>
      <c r="M209" s="144"/>
      <c r="T209" s="54"/>
      <c r="AT209" s="18" t="s">
        <v>151</v>
      </c>
      <c r="AU209" s="18" t="s">
        <v>81</v>
      </c>
    </row>
    <row r="210" spans="2:65" s="1" customFormat="1" ht="24.2" customHeight="1">
      <c r="B210" s="33"/>
      <c r="C210" s="128" t="s">
        <v>434</v>
      </c>
      <c r="D210" s="128" t="s">
        <v>144</v>
      </c>
      <c r="E210" s="129" t="s">
        <v>1371</v>
      </c>
      <c r="F210" s="130" t="s">
        <v>1372</v>
      </c>
      <c r="G210" s="131" t="s">
        <v>239</v>
      </c>
      <c r="H210" s="132">
        <v>26.7</v>
      </c>
      <c r="I210" s="133"/>
      <c r="J210" s="134">
        <f>ROUND(I210*H210,2)</f>
        <v>0</v>
      </c>
      <c r="K210" s="130" t="s">
        <v>148</v>
      </c>
      <c r="L210" s="33"/>
      <c r="M210" s="135" t="s">
        <v>19</v>
      </c>
      <c r="N210" s="136" t="s">
        <v>42</v>
      </c>
      <c r="P210" s="137">
        <f>O210*H210</f>
        <v>0</v>
      </c>
      <c r="Q210" s="137">
        <v>1E-4</v>
      </c>
      <c r="R210" s="137">
        <f>Q210*H210</f>
        <v>2.6700000000000001E-3</v>
      </c>
      <c r="S210" s="137">
        <v>0</v>
      </c>
      <c r="T210" s="138">
        <f>S210*H210</f>
        <v>0</v>
      </c>
      <c r="AR210" s="139" t="s">
        <v>149</v>
      </c>
      <c r="AT210" s="139" t="s">
        <v>144</v>
      </c>
      <c r="AU210" s="139" t="s">
        <v>81</v>
      </c>
      <c r="AY210" s="18" t="s">
        <v>142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8" t="s">
        <v>79</v>
      </c>
      <c r="BK210" s="140">
        <f>ROUND(I210*H210,2)</f>
        <v>0</v>
      </c>
      <c r="BL210" s="18" t="s">
        <v>149</v>
      </c>
      <c r="BM210" s="139" t="s">
        <v>1373</v>
      </c>
    </row>
    <row r="211" spans="2:65" s="1" customFormat="1" ht="19.5">
      <c r="B211" s="33"/>
      <c r="D211" s="141" t="s">
        <v>151</v>
      </c>
      <c r="F211" s="142" t="s">
        <v>1374</v>
      </c>
      <c r="I211" s="143"/>
      <c r="L211" s="33"/>
      <c r="M211" s="144"/>
      <c r="T211" s="54"/>
      <c r="AT211" s="18" t="s">
        <v>151</v>
      </c>
      <c r="AU211" s="18" t="s">
        <v>81</v>
      </c>
    </row>
    <row r="212" spans="2:65" s="1" customFormat="1" ht="11.25">
      <c r="B212" s="33"/>
      <c r="D212" s="145" t="s">
        <v>153</v>
      </c>
      <c r="F212" s="146" t="s">
        <v>1375</v>
      </c>
      <c r="I212" s="143"/>
      <c r="L212" s="33"/>
      <c r="M212" s="144"/>
      <c r="T212" s="54"/>
      <c r="AT212" s="18" t="s">
        <v>153</v>
      </c>
      <c r="AU212" s="18" t="s">
        <v>81</v>
      </c>
    </row>
    <row r="213" spans="2:65" s="12" customFormat="1" ht="11.25">
      <c r="B213" s="147"/>
      <c r="D213" s="141" t="s">
        <v>155</v>
      </c>
      <c r="E213" s="148" t="s">
        <v>19</v>
      </c>
      <c r="F213" s="149" t="s">
        <v>1347</v>
      </c>
      <c r="H213" s="148" t="s">
        <v>19</v>
      </c>
      <c r="I213" s="150"/>
      <c r="L213" s="147"/>
      <c r="M213" s="151"/>
      <c r="T213" s="152"/>
      <c r="AT213" s="148" t="s">
        <v>155</v>
      </c>
      <c r="AU213" s="148" t="s">
        <v>81</v>
      </c>
      <c r="AV213" s="12" t="s">
        <v>79</v>
      </c>
      <c r="AW213" s="12" t="s">
        <v>32</v>
      </c>
      <c r="AX213" s="12" t="s">
        <v>71</v>
      </c>
      <c r="AY213" s="148" t="s">
        <v>142</v>
      </c>
    </row>
    <row r="214" spans="2:65" s="13" customFormat="1" ht="11.25">
      <c r="B214" s="153"/>
      <c r="D214" s="141" t="s">
        <v>155</v>
      </c>
      <c r="E214" s="154" t="s">
        <v>19</v>
      </c>
      <c r="F214" s="155" t="s">
        <v>1376</v>
      </c>
      <c r="H214" s="156">
        <v>26.7</v>
      </c>
      <c r="I214" s="157"/>
      <c r="L214" s="153"/>
      <c r="M214" s="158"/>
      <c r="T214" s="159"/>
      <c r="AT214" s="154" t="s">
        <v>155</v>
      </c>
      <c r="AU214" s="154" t="s">
        <v>81</v>
      </c>
      <c r="AV214" s="13" t="s">
        <v>81</v>
      </c>
      <c r="AW214" s="13" t="s">
        <v>32</v>
      </c>
      <c r="AX214" s="13" t="s">
        <v>79</v>
      </c>
      <c r="AY214" s="154" t="s">
        <v>142</v>
      </c>
    </row>
    <row r="215" spans="2:65" s="1" customFormat="1" ht="24.2" customHeight="1">
      <c r="B215" s="33"/>
      <c r="C215" s="128" t="s">
        <v>441</v>
      </c>
      <c r="D215" s="128" t="s">
        <v>144</v>
      </c>
      <c r="E215" s="129" t="s">
        <v>1377</v>
      </c>
      <c r="F215" s="130" t="s">
        <v>1378</v>
      </c>
      <c r="G215" s="131" t="s">
        <v>239</v>
      </c>
      <c r="H215" s="132">
        <v>27.5</v>
      </c>
      <c r="I215" s="133"/>
      <c r="J215" s="134">
        <f>ROUND(I215*H215,2)</f>
        <v>0</v>
      </c>
      <c r="K215" s="130" t="s">
        <v>148</v>
      </c>
      <c r="L215" s="33"/>
      <c r="M215" s="135" t="s">
        <v>19</v>
      </c>
      <c r="N215" s="136" t="s">
        <v>42</v>
      </c>
      <c r="P215" s="137">
        <f>O215*H215</f>
        <v>0</v>
      </c>
      <c r="Q215" s="137">
        <v>0.15537999999999999</v>
      </c>
      <c r="R215" s="137">
        <f>Q215*H215</f>
        <v>4.2729499999999998</v>
      </c>
      <c r="S215" s="137">
        <v>0</v>
      </c>
      <c r="T215" s="138">
        <f>S215*H215</f>
        <v>0</v>
      </c>
      <c r="AR215" s="139" t="s">
        <v>149</v>
      </c>
      <c r="AT215" s="139" t="s">
        <v>144</v>
      </c>
      <c r="AU215" s="139" t="s">
        <v>81</v>
      </c>
      <c r="AY215" s="18" t="s">
        <v>142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8" t="s">
        <v>79</v>
      </c>
      <c r="BK215" s="140">
        <f>ROUND(I215*H215,2)</f>
        <v>0</v>
      </c>
      <c r="BL215" s="18" t="s">
        <v>149</v>
      </c>
      <c r="BM215" s="139" t="s">
        <v>1379</v>
      </c>
    </row>
    <row r="216" spans="2:65" s="1" customFormat="1" ht="29.25">
      <c r="B216" s="33"/>
      <c r="D216" s="141" t="s">
        <v>151</v>
      </c>
      <c r="F216" s="142" t="s">
        <v>1380</v>
      </c>
      <c r="I216" s="143"/>
      <c r="L216" s="33"/>
      <c r="M216" s="144"/>
      <c r="T216" s="54"/>
      <c r="AT216" s="18" t="s">
        <v>151</v>
      </c>
      <c r="AU216" s="18" t="s">
        <v>81</v>
      </c>
    </row>
    <row r="217" spans="2:65" s="1" customFormat="1" ht="11.25">
      <c r="B217" s="33"/>
      <c r="D217" s="145" t="s">
        <v>153</v>
      </c>
      <c r="F217" s="146" t="s">
        <v>1381</v>
      </c>
      <c r="I217" s="143"/>
      <c r="L217" s="33"/>
      <c r="M217" s="144"/>
      <c r="T217" s="54"/>
      <c r="AT217" s="18" t="s">
        <v>153</v>
      </c>
      <c r="AU217" s="18" t="s">
        <v>81</v>
      </c>
    </row>
    <row r="218" spans="2:65" s="12" customFormat="1" ht="11.25">
      <c r="B218" s="147"/>
      <c r="D218" s="141" t="s">
        <v>155</v>
      </c>
      <c r="E218" s="148" t="s">
        <v>19</v>
      </c>
      <c r="F218" s="149" t="s">
        <v>1382</v>
      </c>
      <c r="H218" s="148" t="s">
        <v>19</v>
      </c>
      <c r="I218" s="150"/>
      <c r="L218" s="147"/>
      <c r="M218" s="151"/>
      <c r="T218" s="152"/>
      <c r="AT218" s="148" t="s">
        <v>155</v>
      </c>
      <c r="AU218" s="148" t="s">
        <v>81</v>
      </c>
      <c r="AV218" s="12" t="s">
        <v>79</v>
      </c>
      <c r="AW218" s="12" t="s">
        <v>32</v>
      </c>
      <c r="AX218" s="12" t="s">
        <v>71</v>
      </c>
      <c r="AY218" s="148" t="s">
        <v>142</v>
      </c>
    </row>
    <row r="219" spans="2:65" s="13" customFormat="1" ht="11.25">
      <c r="B219" s="153"/>
      <c r="D219" s="141" t="s">
        <v>155</v>
      </c>
      <c r="E219" s="154" t="s">
        <v>19</v>
      </c>
      <c r="F219" s="155" t="s">
        <v>1383</v>
      </c>
      <c r="H219" s="156">
        <v>27.5</v>
      </c>
      <c r="I219" s="157"/>
      <c r="L219" s="153"/>
      <c r="M219" s="158"/>
      <c r="T219" s="159"/>
      <c r="AT219" s="154" t="s">
        <v>155</v>
      </c>
      <c r="AU219" s="154" t="s">
        <v>81</v>
      </c>
      <c r="AV219" s="13" t="s">
        <v>81</v>
      </c>
      <c r="AW219" s="13" t="s">
        <v>32</v>
      </c>
      <c r="AX219" s="13" t="s">
        <v>79</v>
      </c>
      <c r="AY219" s="154" t="s">
        <v>142</v>
      </c>
    </row>
    <row r="220" spans="2:65" s="1" customFormat="1" ht="21.75" customHeight="1">
      <c r="B220" s="33"/>
      <c r="C220" s="167" t="s">
        <v>448</v>
      </c>
      <c r="D220" s="167" t="s">
        <v>449</v>
      </c>
      <c r="E220" s="168" t="s">
        <v>1384</v>
      </c>
      <c r="F220" s="169" t="s">
        <v>1385</v>
      </c>
      <c r="G220" s="170" t="s">
        <v>239</v>
      </c>
      <c r="H220" s="171">
        <v>28</v>
      </c>
      <c r="I220" s="172"/>
      <c r="J220" s="173">
        <f>ROUND(I220*H220,2)</f>
        <v>0</v>
      </c>
      <c r="K220" s="169" t="s">
        <v>148</v>
      </c>
      <c r="L220" s="174"/>
      <c r="M220" s="175" t="s">
        <v>19</v>
      </c>
      <c r="N220" s="176" t="s">
        <v>42</v>
      </c>
      <c r="P220" s="137">
        <f>O220*H220</f>
        <v>0</v>
      </c>
      <c r="Q220" s="137">
        <v>4.8399999999999999E-2</v>
      </c>
      <c r="R220" s="137">
        <f>Q220*H220</f>
        <v>1.3552</v>
      </c>
      <c r="S220" s="137">
        <v>0</v>
      </c>
      <c r="T220" s="138">
        <f>S220*H220</f>
        <v>0</v>
      </c>
      <c r="AR220" s="139" t="s">
        <v>207</v>
      </c>
      <c r="AT220" s="139" t="s">
        <v>449</v>
      </c>
      <c r="AU220" s="139" t="s">
        <v>81</v>
      </c>
      <c r="AY220" s="18" t="s">
        <v>142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8" t="s">
        <v>79</v>
      </c>
      <c r="BK220" s="140">
        <f>ROUND(I220*H220,2)</f>
        <v>0</v>
      </c>
      <c r="BL220" s="18" t="s">
        <v>149</v>
      </c>
      <c r="BM220" s="139" t="s">
        <v>1386</v>
      </c>
    </row>
    <row r="221" spans="2:65" s="1" customFormat="1" ht="11.25">
      <c r="B221" s="33"/>
      <c r="D221" s="141" t="s">
        <v>151</v>
      </c>
      <c r="F221" s="142" t="s">
        <v>1385</v>
      </c>
      <c r="I221" s="143"/>
      <c r="L221" s="33"/>
      <c r="M221" s="144"/>
      <c r="T221" s="54"/>
      <c r="AT221" s="18" t="s">
        <v>151</v>
      </c>
      <c r="AU221" s="18" t="s">
        <v>81</v>
      </c>
    </row>
    <row r="222" spans="2:65" s="13" customFormat="1" ht="11.25">
      <c r="B222" s="153"/>
      <c r="D222" s="141" t="s">
        <v>155</v>
      </c>
      <c r="F222" s="155" t="s">
        <v>1387</v>
      </c>
      <c r="H222" s="156">
        <v>28</v>
      </c>
      <c r="I222" s="157"/>
      <c r="L222" s="153"/>
      <c r="M222" s="158"/>
      <c r="T222" s="159"/>
      <c r="AT222" s="154" t="s">
        <v>155</v>
      </c>
      <c r="AU222" s="154" t="s">
        <v>81</v>
      </c>
      <c r="AV222" s="13" t="s">
        <v>81</v>
      </c>
      <c r="AW222" s="13" t="s">
        <v>4</v>
      </c>
      <c r="AX222" s="13" t="s">
        <v>79</v>
      </c>
      <c r="AY222" s="154" t="s">
        <v>142</v>
      </c>
    </row>
    <row r="223" spans="2:65" s="1" customFormat="1" ht="33" customHeight="1">
      <c r="B223" s="33"/>
      <c r="C223" s="128" t="s">
        <v>454</v>
      </c>
      <c r="D223" s="128" t="s">
        <v>144</v>
      </c>
      <c r="E223" s="129" t="s">
        <v>1388</v>
      </c>
      <c r="F223" s="130" t="s">
        <v>1389</v>
      </c>
      <c r="G223" s="131" t="s">
        <v>239</v>
      </c>
      <c r="H223" s="132">
        <v>68.3</v>
      </c>
      <c r="I223" s="133"/>
      <c r="J223" s="134">
        <f>ROUND(I223*H223,2)</f>
        <v>0</v>
      </c>
      <c r="K223" s="130" t="s">
        <v>148</v>
      </c>
      <c r="L223" s="33"/>
      <c r="M223" s="135" t="s">
        <v>19</v>
      </c>
      <c r="N223" s="136" t="s">
        <v>42</v>
      </c>
      <c r="P223" s="137">
        <f>O223*H223</f>
        <v>0</v>
      </c>
      <c r="Q223" s="137">
        <v>0.16850000000000001</v>
      </c>
      <c r="R223" s="137">
        <f>Q223*H223</f>
        <v>11.50855</v>
      </c>
      <c r="S223" s="137">
        <v>0</v>
      </c>
      <c r="T223" s="138">
        <f>S223*H223</f>
        <v>0</v>
      </c>
      <c r="AR223" s="139" t="s">
        <v>149</v>
      </c>
      <c r="AT223" s="139" t="s">
        <v>144</v>
      </c>
      <c r="AU223" s="139" t="s">
        <v>81</v>
      </c>
      <c r="AY223" s="18" t="s">
        <v>142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8" t="s">
        <v>79</v>
      </c>
      <c r="BK223" s="140">
        <f>ROUND(I223*H223,2)</f>
        <v>0</v>
      </c>
      <c r="BL223" s="18" t="s">
        <v>149</v>
      </c>
      <c r="BM223" s="139" t="s">
        <v>1390</v>
      </c>
    </row>
    <row r="224" spans="2:65" s="1" customFormat="1" ht="29.25">
      <c r="B224" s="33"/>
      <c r="D224" s="141" t="s">
        <v>151</v>
      </c>
      <c r="F224" s="142" t="s">
        <v>1391</v>
      </c>
      <c r="I224" s="143"/>
      <c r="L224" s="33"/>
      <c r="M224" s="144"/>
      <c r="T224" s="54"/>
      <c r="AT224" s="18" t="s">
        <v>151</v>
      </c>
      <c r="AU224" s="18" t="s">
        <v>81</v>
      </c>
    </row>
    <row r="225" spans="2:65" s="1" customFormat="1" ht="11.25">
      <c r="B225" s="33"/>
      <c r="D225" s="145" t="s">
        <v>153</v>
      </c>
      <c r="F225" s="146" t="s">
        <v>1392</v>
      </c>
      <c r="I225" s="143"/>
      <c r="L225" s="33"/>
      <c r="M225" s="144"/>
      <c r="T225" s="54"/>
      <c r="AT225" s="18" t="s">
        <v>153</v>
      </c>
      <c r="AU225" s="18" t="s">
        <v>81</v>
      </c>
    </row>
    <row r="226" spans="2:65" s="13" customFormat="1" ht="11.25">
      <c r="B226" s="153"/>
      <c r="D226" s="141" t="s">
        <v>155</v>
      </c>
      <c r="E226" s="154" t="s">
        <v>19</v>
      </c>
      <c r="F226" s="155" t="s">
        <v>1393</v>
      </c>
      <c r="H226" s="156">
        <v>3.4</v>
      </c>
      <c r="I226" s="157"/>
      <c r="L226" s="153"/>
      <c r="M226" s="158"/>
      <c r="T226" s="159"/>
      <c r="AT226" s="154" t="s">
        <v>155</v>
      </c>
      <c r="AU226" s="154" t="s">
        <v>81</v>
      </c>
      <c r="AV226" s="13" t="s">
        <v>81</v>
      </c>
      <c r="AW226" s="13" t="s">
        <v>32</v>
      </c>
      <c r="AX226" s="13" t="s">
        <v>71</v>
      </c>
      <c r="AY226" s="154" t="s">
        <v>142</v>
      </c>
    </row>
    <row r="227" spans="2:65" s="13" customFormat="1" ht="11.25">
      <c r="B227" s="153"/>
      <c r="D227" s="141" t="s">
        <v>155</v>
      </c>
      <c r="E227" s="154" t="s">
        <v>19</v>
      </c>
      <c r="F227" s="155" t="s">
        <v>1394</v>
      </c>
      <c r="H227" s="156">
        <v>1.54</v>
      </c>
      <c r="I227" s="157"/>
      <c r="L227" s="153"/>
      <c r="M227" s="158"/>
      <c r="T227" s="159"/>
      <c r="AT227" s="154" t="s">
        <v>155</v>
      </c>
      <c r="AU227" s="154" t="s">
        <v>81</v>
      </c>
      <c r="AV227" s="13" t="s">
        <v>81</v>
      </c>
      <c r="AW227" s="13" t="s">
        <v>32</v>
      </c>
      <c r="AX227" s="13" t="s">
        <v>71</v>
      </c>
      <c r="AY227" s="154" t="s">
        <v>142</v>
      </c>
    </row>
    <row r="228" spans="2:65" s="13" customFormat="1" ht="11.25">
      <c r="B228" s="153"/>
      <c r="D228" s="141" t="s">
        <v>155</v>
      </c>
      <c r="E228" s="154" t="s">
        <v>19</v>
      </c>
      <c r="F228" s="155" t="s">
        <v>1395</v>
      </c>
      <c r="H228" s="156">
        <v>14.82</v>
      </c>
      <c r="I228" s="157"/>
      <c r="L228" s="153"/>
      <c r="M228" s="158"/>
      <c r="T228" s="159"/>
      <c r="AT228" s="154" t="s">
        <v>155</v>
      </c>
      <c r="AU228" s="154" t="s">
        <v>81</v>
      </c>
      <c r="AV228" s="13" t="s">
        <v>81</v>
      </c>
      <c r="AW228" s="13" t="s">
        <v>32</v>
      </c>
      <c r="AX228" s="13" t="s">
        <v>71</v>
      </c>
      <c r="AY228" s="154" t="s">
        <v>142</v>
      </c>
    </row>
    <row r="229" spans="2:65" s="13" customFormat="1" ht="11.25">
      <c r="B229" s="153"/>
      <c r="D229" s="141" t="s">
        <v>155</v>
      </c>
      <c r="E229" s="154" t="s">
        <v>19</v>
      </c>
      <c r="F229" s="155" t="s">
        <v>1396</v>
      </c>
      <c r="H229" s="156">
        <v>14.04</v>
      </c>
      <c r="I229" s="157"/>
      <c r="L229" s="153"/>
      <c r="M229" s="158"/>
      <c r="T229" s="159"/>
      <c r="AT229" s="154" t="s">
        <v>155</v>
      </c>
      <c r="AU229" s="154" t="s">
        <v>81</v>
      </c>
      <c r="AV229" s="13" t="s">
        <v>81</v>
      </c>
      <c r="AW229" s="13" t="s">
        <v>32</v>
      </c>
      <c r="AX229" s="13" t="s">
        <v>71</v>
      </c>
      <c r="AY229" s="154" t="s">
        <v>142</v>
      </c>
    </row>
    <row r="230" spans="2:65" s="13" customFormat="1" ht="11.25">
      <c r="B230" s="153"/>
      <c r="D230" s="141" t="s">
        <v>155</v>
      </c>
      <c r="E230" s="154" t="s">
        <v>19</v>
      </c>
      <c r="F230" s="155" t="s">
        <v>1397</v>
      </c>
      <c r="H230" s="156">
        <v>36.200000000000003</v>
      </c>
      <c r="I230" s="157"/>
      <c r="L230" s="153"/>
      <c r="M230" s="158"/>
      <c r="T230" s="159"/>
      <c r="AT230" s="154" t="s">
        <v>155</v>
      </c>
      <c r="AU230" s="154" t="s">
        <v>81</v>
      </c>
      <c r="AV230" s="13" t="s">
        <v>81</v>
      </c>
      <c r="AW230" s="13" t="s">
        <v>32</v>
      </c>
      <c r="AX230" s="13" t="s">
        <v>71</v>
      </c>
      <c r="AY230" s="154" t="s">
        <v>142</v>
      </c>
    </row>
    <row r="231" spans="2:65" s="13" customFormat="1" ht="22.5">
      <c r="B231" s="153"/>
      <c r="D231" s="141" t="s">
        <v>155</v>
      </c>
      <c r="E231" s="154" t="s">
        <v>19</v>
      </c>
      <c r="F231" s="155" t="s">
        <v>1398</v>
      </c>
      <c r="H231" s="156">
        <v>-1.7</v>
      </c>
      <c r="I231" s="157"/>
      <c r="L231" s="153"/>
      <c r="M231" s="158"/>
      <c r="T231" s="159"/>
      <c r="AT231" s="154" t="s">
        <v>155</v>
      </c>
      <c r="AU231" s="154" t="s">
        <v>81</v>
      </c>
      <c r="AV231" s="13" t="s">
        <v>81</v>
      </c>
      <c r="AW231" s="13" t="s">
        <v>32</v>
      </c>
      <c r="AX231" s="13" t="s">
        <v>71</v>
      </c>
      <c r="AY231" s="154" t="s">
        <v>142</v>
      </c>
    </row>
    <row r="232" spans="2:65" s="14" customFormat="1" ht="11.25">
      <c r="B232" s="160"/>
      <c r="D232" s="141" t="s">
        <v>155</v>
      </c>
      <c r="E232" s="161" t="s">
        <v>19</v>
      </c>
      <c r="F232" s="162" t="s">
        <v>190</v>
      </c>
      <c r="H232" s="163">
        <v>68.3</v>
      </c>
      <c r="I232" s="164"/>
      <c r="L232" s="160"/>
      <c r="M232" s="165"/>
      <c r="T232" s="166"/>
      <c r="AT232" s="161" t="s">
        <v>155</v>
      </c>
      <c r="AU232" s="161" t="s">
        <v>81</v>
      </c>
      <c r="AV232" s="14" t="s">
        <v>149</v>
      </c>
      <c r="AW232" s="14" t="s">
        <v>32</v>
      </c>
      <c r="AX232" s="14" t="s">
        <v>79</v>
      </c>
      <c r="AY232" s="161" t="s">
        <v>142</v>
      </c>
    </row>
    <row r="233" spans="2:65" s="1" customFormat="1" ht="16.5" customHeight="1">
      <c r="B233" s="33"/>
      <c r="C233" s="167" t="s">
        <v>460</v>
      </c>
      <c r="D233" s="167" t="s">
        <v>449</v>
      </c>
      <c r="E233" s="168" t="s">
        <v>1399</v>
      </c>
      <c r="F233" s="169" t="s">
        <v>1400</v>
      </c>
      <c r="G233" s="170" t="s">
        <v>239</v>
      </c>
      <c r="H233" s="171">
        <v>36.200000000000003</v>
      </c>
      <c r="I233" s="172"/>
      <c r="J233" s="173">
        <f>ROUND(I233*H233,2)</f>
        <v>0</v>
      </c>
      <c r="K233" s="169" t="s">
        <v>148</v>
      </c>
      <c r="L233" s="174"/>
      <c r="M233" s="175" t="s">
        <v>19</v>
      </c>
      <c r="N233" s="176" t="s">
        <v>42</v>
      </c>
      <c r="P233" s="137">
        <f>O233*H233</f>
        <v>0</v>
      </c>
      <c r="Q233" s="137">
        <v>0.08</v>
      </c>
      <c r="R233" s="137">
        <f>Q233*H233</f>
        <v>2.8960000000000004</v>
      </c>
      <c r="S233" s="137">
        <v>0</v>
      </c>
      <c r="T233" s="138">
        <f>S233*H233</f>
        <v>0</v>
      </c>
      <c r="AR233" s="139" t="s">
        <v>207</v>
      </c>
      <c r="AT233" s="139" t="s">
        <v>449</v>
      </c>
      <c r="AU233" s="139" t="s">
        <v>81</v>
      </c>
      <c r="AY233" s="18" t="s">
        <v>142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8" t="s">
        <v>79</v>
      </c>
      <c r="BK233" s="140">
        <f>ROUND(I233*H233,2)</f>
        <v>0</v>
      </c>
      <c r="BL233" s="18" t="s">
        <v>149</v>
      </c>
      <c r="BM233" s="139" t="s">
        <v>1401</v>
      </c>
    </row>
    <row r="234" spans="2:65" s="1" customFormat="1" ht="11.25">
      <c r="B234" s="33"/>
      <c r="D234" s="141" t="s">
        <v>151</v>
      </c>
      <c r="F234" s="142" t="s">
        <v>1400</v>
      </c>
      <c r="I234" s="143"/>
      <c r="L234" s="33"/>
      <c r="M234" s="144"/>
      <c r="T234" s="54"/>
      <c r="AT234" s="18" t="s">
        <v>151</v>
      </c>
      <c r="AU234" s="18" t="s">
        <v>81</v>
      </c>
    </row>
    <row r="235" spans="2:65" s="13" customFormat="1" ht="11.25">
      <c r="B235" s="153"/>
      <c r="D235" s="141" t="s">
        <v>155</v>
      </c>
      <c r="E235" s="154" t="s">
        <v>19</v>
      </c>
      <c r="F235" s="155" t="s">
        <v>1397</v>
      </c>
      <c r="H235" s="156">
        <v>36.200000000000003</v>
      </c>
      <c r="I235" s="157"/>
      <c r="L235" s="153"/>
      <c r="M235" s="158"/>
      <c r="T235" s="159"/>
      <c r="AT235" s="154" t="s">
        <v>155</v>
      </c>
      <c r="AU235" s="154" t="s">
        <v>81</v>
      </c>
      <c r="AV235" s="13" t="s">
        <v>81</v>
      </c>
      <c r="AW235" s="13" t="s">
        <v>32</v>
      </c>
      <c r="AX235" s="13" t="s">
        <v>79</v>
      </c>
      <c r="AY235" s="154" t="s">
        <v>142</v>
      </c>
    </row>
    <row r="236" spans="2:65" s="1" customFormat="1" ht="24.2" customHeight="1">
      <c r="B236" s="33"/>
      <c r="C236" s="167" t="s">
        <v>467</v>
      </c>
      <c r="D236" s="167" t="s">
        <v>449</v>
      </c>
      <c r="E236" s="168" t="s">
        <v>1402</v>
      </c>
      <c r="F236" s="169" t="s">
        <v>1403</v>
      </c>
      <c r="G236" s="170" t="s">
        <v>239</v>
      </c>
      <c r="H236" s="171">
        <v>3.9780000000000002</v>
      </c>
      <c r="I236" s="172"/>
      <c r="J236" s="173">
        <f>ROUND(I236*H236,2)</f>
        <v>0</v>
      </c>
      <c r="K236" s="169" t="s">
        <v>148</v>
      </c>
      <c r="L236" s="174"/>
      <c r="M236" s="175" t="s">
        <v>19</v>
      </c>
      <c r="N236" s="176" t="s">
        <v>42</v>
      </c>
      <c r="P236" s="137">
        <f>O236*H236</f>
        <v>0</v>
      </c>
      <c r="Q236" s="137">
        <v>6.1100000000000002E-2</v>
      </c>
      <c r="R236" s="137">
        <f>Q236*H236</f>
        <v>0.24305580000000002</v>
      </c>
      <c r="S236" s="137">
        <v>0</v>
      </c>
      <c r="T236" s="138">
        <f>S236*H236</f>
        <v>0</v>
      </c>
      <c r="AR236" s="139" t="s">
        <v>207</v>
      </c>
      <c r="AT236" s="139" t="s">
        <v>449</v>
      </c>
      <c r="AU236" s="139" t="s">
        <v>81</v>
      </c>
      <c r="AY236" s="18" t="s">
        <v>142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8" t="s">
        <v>79</v>
      </c>
      <c r="BK236" s="140">
        <f>ROUND(I236*H236,2)</f>
        <v>0</v>
      </c>
      <c r="BL236" s="18" t="s">
        <v>149</v>
      </c>
      <c r="BM236" s="139" t="s">
        <v>1404</v>
      </c>
    </row>
    <row r="237" spans="2:65" s="1" customFormat="1" ht="11.25">
      <c r="B237" s="33"/>
      <c r="D237" s="141" t="s">
        <v>151</v>
      </c>
      <c r="F237" s="142" t="s">
        <v>1403</v>
      </c>
      <c r="I237" s="143"/>
      <c r="L237" s="33"/>
      <c r="M237" s="144"/>
      <c r="T237" s="54"/>
      <c r="AT237" s="18" t="s">
        <v>151</v>
      </c>
      <c r="AU237" s="18" t="s">
        <v>81</v>
      </c>
    </row>
    <row r="238" spans="2:65" s="12" customFormat="1" ht="11.25">
      <c r="B238" s="147"/>
      <c r="D238" s="141" t="s">
        <v>155</v>
      </c>
      <c r="E238" s="148" t="s">
        <v>19</v>
      </c>
      <c r="F238" s="149" t="s">
        <v>1382</v>
      </c>
      <c r="H238" s="148" t="s">
        <v>19</v>
      </c>
      <c r="I238" s="150"/>
      <c r="L238" s="147"/>
      <c r="M238" s="151"/>
      <c r="T238" s="152"/>
      <c r="AT238" s="148" t="s">
        <v>155</v>
      </c>
      <c r="AU238" s="148" t="s">
        <v>81</v>
      </c>
      <c r="AV238" s="12" t="s">
        <v>79</v>
      </c>
      <c r="AW238" s="12" t="s">
        <v>32</v>
      </c>
      <c r="AX238" s="12" t="s">
        <v>71</v>
      </c>
      <c r="AY238" s="148" t="s">
        <v>142</v>
      </c>
    </row>
    <row r="239" spans="2:65" s="13" customFormat="1" ht="11.25">
      <c r="B239" s="153"/>
      <c r="D239" s="141" t="s">
        <v>155</v>
      </c>
      <c r="E239" s="154" t="s">
        <v>19</v>
      </c>
      <c r="F239" s="155" t="s">
        <v>1405</v>
      </c>
      <c r="H239" s="156">
        <v>3.9</v>
      </c>
      <c r="I239" s="157"/>
      <c r="L239" s="153"/>
      <c r="M239" s="158"/>
      <c r="T239" s="159"/>
      <c r="AT239" s="154" t="s">
        <v>155</v>
      </c>
      <c r="AU239" s="154" t="s">
        <v>81</v>
      </c>
      <c r="AV239" s="13" t="s">
        <v>81</v>
      </c>
      <c r="AW239" s="13" t="s">
        <v>32</v>
      </c>
      <c r="AX239" s="13" t="s">
        <v>79</v>
      </c>
      <c r="AY239" s="154" t="s">
        <v>142</v>
      </c>
    </row>
    <row r="240" spans="2:65" s="13" customFormat="1" ht="11.25">
      <c r="B240" s="153"/>
      <c r="D240" s="141" t="s">
        <v>155</v>
      </c>
      <c r="F240" s="155" t="s">
        <v>1406</v>
      </c>
      <c r="H240" s="156">
        <v>3.9780000000000002</v>
      </c>
      <c r="I240" s="157"/>
      <c r="L240" s="153"/>
      <c r="M240" s="158"/>
      <c r="T240" s="159"/>
      <c r="AT240" s="154" t="s">
        <v>155</v>
      </c>
      <c r="AU240" s="154" t="s">
        <v>81</v>
      </c>
      <c r="AV240" s="13" t="s">
        <v>81</v>
      </c>
      <c r="AW240" s="13" t="s">
        <v>4</v>
      </c>
      <c r="AX240" s="13" t="s">
        <v>79</v>
      </c>
      <c r="AY240" s="154" t="s">
        <v>142</v>
      </c>
    </row>
    <row r="241" spans="2:65" s="1" customFormat="1" ht="24.2" customHeight="1">
      <c r="B241" s="33"/>
      <c r="C241" s="128" t="s">
        <v>475</v>
      </c>
      <c r="D241" s="128" t="s">
        <v>144</v>
      </c>
      <c r="E241" s="129" t="s">
        <v>1407</v>
      </c>
      <c r="F241" s="130" t="s">
        <v>1408</v>
      </c>
      <c r="G241" s="131" t="s">
        <v>239</v>
      </c>
      <c r="H241" s="132">
        <v>1.95</v>
      </c>
      <c r="I241" s="133"/>
      <c r="J241" s="134">
        <f>ROUND(I241*H241,2)</f>
        <v>0</v>
      </c>
      <c r="K241" s="130" t="s">
        <v>148</v>
      </c>
      <c r="L241" s="33"/>
      <c r="M241" s="135" t="s">
        <v>19</v>
      </c>
      <c r="N241" s="136" t="s">
        <v>42</v>
      </c>
      <c r="P241" s="137">
        <f>O241*H241</f>
        <v>0</v>
      </c>
      <c r="Q241" s="137">
        <v>8.5309999999999997E-2</v>
      </c>
      <c r="R241" s="137">
        <f>Q241*H241</f>
        <v>0.16635449999999999</v>
      </c>
      <c r="S241" s="137">
        <v>0</v>
      </c>
      <c r="T241" s="138">
        <f>S241*H241</f>
        <v>0</v>
      </c>
      <c r="AR241" s="139" t="s">
        <v>149</v>
      </c>
      <c r="AT241" s="139" t="s">
        <v>144</v>
      </c>
      <c r="AU241" s="139" t="s">
        <v>81</v>
      </c>
      <c r="AY241" s="18" t="s">
        <v>142</v>
      </c>
      <c r="BE241" s="140">
        <f>IF(N241="základní",J241,0)</f>
        <v>0</v>
      </c>
      <c r="BF241" s="140">
        <f>IF(N241="snížená",J241,0)</f>
        <v>0</v>
      </c>
      <c r="BG241" s="140">
        <f>IF(N241="zákl. přenesená",J241,0)</f>
        <v>0</v>
      </c>
      <c r="BH241" s="140">
        <f>IF(N241="sníž. přenesená",J241,0)</f>
        <v>0</v>
      </c>
      <c r="BI241" s="140">
        <f>IF(N241="nulová",J241,0)</f>
        <v>0</v>
      </c>
      <c r="BJ241" s="18" t="s">
        <v>79</v>
      </c>
      <c r="BK241" s="140">
        <f>ROUND(I241*H241,2)</f>
        <v>0</v>
      </c>
      <c r="BL241" s="18" t="s">
        <v>149</v>
      </c>
      <c r="BM241" s="139" t="s">
        <v>1409</v>
      </c>
    </row>
    <row r="242" spans="2:65" s="1" customFormat="1" ht="19.5">
      <c r="B242" s="33"/>
      <c r="D242" s="141" t="s">
        <v>151</v>
      </c>
      <c r="F242" s="142" t="s">
        <v>1410</v>
      </c>
      <c r="I242" s="143"/>
      <c r="L242" s="33"/>
      <c r="M242" s="144"/>
      <c r="T242" s="54"/>
      <c r="AT242" s="18" t="s">
        <v>151</v>
      </c>
      <c r="AU242" s="18" t="s">
        <v>81</v>
      </c>
    </row>
    <row r="243" spans="2:65" s="1" customFormat="1" ht="11.25">
      <c r="B243" s="33"/>
      <c r="D243" s="145" t="s">
        <v>153</v>
      </c>
      <c r="F243" s="146" t="s">
        <v>1411</v>
      </c>
      <c r="I243" s="143"/>
      <c r="L243" s="33"/>
      <c r="M243" s="144"/>
      <c r="T243" s="54"/>
      <c r="AT243" s="18" t="s">
        <v>153</v>
      </c>
      <c r="AU243" s="18" t="s">
        <v>81</v>
      </c>
    </row>
    <row r="244" spans="2:65" s="12" customFormat="1" ht="11.25">
      <c r="B244" s="147"/>
      <c r="D244" s="141" t="s">
        <v>155</v>
      </c>
      <c r="E244" s="148" t="s">
        <v>19</v>
      </c>
      <c r="F244" s="149" t="s">
        <v>1382</v>
      </c>
      <c r="H244" s="148" t="s">
        <v>19</v>
      </c>
      <c r="I244" s="150"/>
      <c r="L244" s="147"/>
      <c r="M244" s="151"/>
      <c r="T244" s="152"/>
      <c r="AT244" s="148" t="s">
        <v>155</v>
      </c>
      <c r="AU244" s="148" t="s">
        <v>81</v>
      </c>
      <c r="AV244" s="12" t="s">
        <v>79</v>
      </c>
      <c r="AW244" s="12" t="s">
        <v>32</v>
      </c>
      <c r="AX244" s="12" t="s">
        <v>71</v>
      </c>
      <c r="AY244" s="148" t="s">
        <v>142</v>
      </c>
    </row>
    <row r="245" spans="2:65" s="13" customFormat="1" ht="11.25">
      <c r="B245" s="153"/>
      <c r="D245" s="141" t="s">
        <v>155</v>
      </c>
      <c r="E245" s="154" t="s">
        <v>19</v>
      </c>
      <c r="F245" s="155" t="s">
        <v>1412</v>
      </c>
      <c r="H245" s="156">
        <v>1.95</v>
      </c>
      <c r="I245" s="157"/>
      <c r="L245" s="153"/>
      <c r="M245" s="158"/>
      <c r="T245" s="159"/>
      <c r="AT245" s="154" t="s">
        <v>155</v>
      </c>
      <c r="AU245" s="154" t="s">
        <v>81</v>
      </c>
      <c r="AV245" s="13" t="s">
        <v>81</v>
      </c>
      <c r="AW245" s="13" t="s">
        <v>32</v>
      </c>
      <c r="AX245" s="13" t="s">
        <v>79</v>
      </c>
      <c r="AY245" s="154" t="s">
        <v>142</v>
      </c>
    </row>
    <row r="246" spans="2:65" s="1" customFormat="1" ht="16.5" customHeight="1">
      <c r="B246" s="33"/>
      <c r="C246" s="167" t="s">
        <v>480</v>
      </c>
      <c r="D246" s="167" t="s">
        <v>449</v>
      </c>
      <c r="E246" s="168" t="s">
        <v>1413</v>
      </c>
      <c r="F246" s="169" t="s">
        <v>1414</v>
      </c>
      <c r="G246" s="170" t="s">
        <v>239</v>
      </c>
      <c r="H246" s="171">
        <v>2</v>
      </c>
      <c r="I246" s="172"/>
      <c r="J246" s="173">
        <f>ROUND(I246*H246,2)</f>
        <v>0</v>
      </c>
      <c r="K246" s="169" t="s">
        <v>148</v>
      </c>
      <c r="L246" s="174"/>
      <c r="M246" s="175" t="s">
        <v>19</v>
      </c>
      <c r="N246" s="176" t="s">
        <v>42</v>
      </c>
      <c r="P246" s="137">
        <f>O246*H246</f>
        <v>0</v>
      </c>
      <c r="Q246" s="137">
        <v>2.1999999999999999E-2</v>
      </c>
      <c r="R246" s="137">
        <f>Q246*H246</f>
        <v>4.3999999999999997E-2</v>
      </c>
      <c r="S246" s="137">
        <v>0</v>
      </c>
      <c r="T246" s="138">
        <f>S246*H246</f>
        <v>0</v>
      </c>
      <c r="AR246" s="139" t="s">
        <v>207</v>
      </c>
      <c r="AT246" s="139" t="s">
        <v>449</v>
      </c>
      <c r="AU246" s="139" t="s">
        <v>81</v>
      </c>
      <c r="AY246" s="18" t="s">
        <v>142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8" t="s">
        <v>79</v>
      </c>
      <c r="BK246" s="140">
        <f>ROUND(I246*H246,2)</f>
        <v>0</v>
      </c>
      <c r="BL246" s="18" t="s">
        <v>149</v>
      </c>
      <c r="BM246" s="139" t="s">
        <v>1415</v>
      </c>
    </row>
    <row r="247" spans="2:65" s="1" customFormat="1" ht="11.25">
      <c r="B247" s="33"/>
      <c r="D247" s="141" t="s">
        <v>151</v>
      </c>
      <c r="F247" s="142" t="s">
        <v>1414</v>
      </c>
      <c r="I247" s="143"/>
      <c r="L247" s="33"/>
      <c r="M247" s="144"/>
      <c r="T247" s="54"/>
      <c r="AT247" s="18" t="s">
        <v>151</v>
      </c>
      <c r="AU247" s="18" t="s">
        <v>81</v>
      </c>
    </row>
    <row r="248" spans="2:65" s="1" customFormat="1" ht="33" customHeight="1">
      <c r="B248" s="33"/>
      <c r="C248" s="128" t="s">
        <v>488</v>
      </c>
      <c r="D248" s="128" t="s">
        <v>144</v>
      </c>
      <c r="E248" s="129" t="s">
        <v>1416</v>
      </c>
      <c r="F248" s="130" t="s">
        <v>1417</v>
      </c>
      <c r="G248" s="131" t="s">
        <v>239</v>
      </c>
      <c r="H248" s="132">
        <v>27.5</v>
      </c>
      <c r="I248" s="133"/>
      <c r="J248" s="134">
        <f>ROUND(I248*H248,2)</f>
        <v>0</v>
      </c>
      <c r="K248" s="130" t="s">
        <v>148</v>
      </c>
      <c r="L248" s="33"/>
      <c r="M248" s="135" t="s">
        <v>19</v>
      </c>
      <c r="N248" s="136" t="s">
        <v>42</v>
      </c>
      <c r="P248" s="137">
        <f>O248*H248</f>
        <v>0</v>
      </c>
      <c r="Q248" s="137">
        <v>6.0999999999999997E-4</v>
      </c>
      <c r="R248" s="137">
        <f>Q248*H248</f>
        <v>1.6774999999999998E-2</v>
      </c>
      <c r="S248" s="137">
        <v>0</v>
      </c>
      <c r="T248" s="138">
        <f>S248*H248</f>
        <v>0</v>
      </c>
      <c r="AR248" s="139" t="s">
        <v>149</v>
      </c>
      <c r="AT248" s="139" t="s">
        <v>144</v>
      </c>
      <c r="AU248" s="139" t="s">
        <v>81</v>
      </c>
      <c r="AY248" s="18" t="s">
        <v>142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8" t="s">
        <v>79</v>
      </c>
      <c r="BK248" s="140">
        <f>ROUND(I248*H248,2)</f>
        <v>0</v>
      </c>
      <c r="BL248" s="18" t="s">
        <v>149</v>
      </c>
      <c r="BM248" s="139" t="s">
        <v>1418</v>
      </c>
    </row>
    <row r="249" spans="2:65" s="1" customFormat="1" ht="39">
      <c r="B249" s="33"/>
      <c r="D249" s="141" t="s">
        <v>151</v>
      </c>
      <c r="F249" s="142" t="s">
        <v>1419</v>
      </c>
      <c r="I249" s="143"/>
      <c r="L249" s="33"/>
      <c r="M249" s="144"/>
      <c r="T249" s="54"/>
      <c r="AT249" s="18" t="s">
        <v>151</v>
      </c>
      <c r="AU249" s="18" t="s">
        <v>81</v>
      </c>
    </row>
    <row r="250" spans="2:65" s="1" customFormat="1" ht="11.25">
      <c r="B250" s="33"/>
      <c r="D250" s="145" t="s">
        <v>153</v>
      </c>
      <c r="F250" s="146" t="s">
        <v>1420</v>
      </c>
      <c r="I250" s="143"/>
      <c r="L250" s="33"/>
      <c r="M250" s="144"/>
      <c r="T250" s="54"/>
      <c r="AT250" s="18" t="s">
        <v>153</v>
      </c>
      <c r="AU250" s="18" t="s">
        <v>81</v>
      </c>
    </row>
    <row r="251" spans="2:65" s="12" customFormat="1" ht="11.25">
      <c r="B251" s="147"/>
      <c r="D251" s="141" t="s">
        <v>155</v>
      </c>
      <c r="E251" s="148" t="s">
        <v>19</v>
      </c>
      <c r="F251" s="149" t="s">
        <v>1382</v>
      </c>
      <c r="H251" s="148" t="s">
        <v>19</v>
      </c>
      <c r="I251" s="150"/>
      <c r="L251" s="147"/>
      <c r="M251" s="151"/>
      <c r="T251" s="152"/>
      <c r="AT251" s="148" t="s">
        <v>155</v>
      </c>
      <c r="AU251" s="148" t="s">
        <v>81</v>
      </c>
      <c r="AV251" s="12" t="s">
        <v>79</v>
      </c>
      <c r="AW251" s="12" t="s">
        <v>32</v>
      </c>
      <c r="AX251" s="12" t="s">
        <v>71</v>
      </c>
      <c r="AY251" s="148" t="s">
        <v>142</v>
      </c>
    </row>
    <row r="252" spans="2:65" s="13" customFormat="1" ht="11.25">
      <c r="B252" s="153"/>
      <c r="D252" s="141" t="s">
        <v>155</v>
      </c>
      <c r="E252" s="154" t="s">
        <v>19</v>
      </c>
      <c r="F252" s="155" t="s">
        <v>1383</v>
      </c>
      <c r="H252" s="156">
        <v>27.5</v>
      </c>
      <c r="I252" s="157"/>
      <c r="L252" s="153"/>
      <c r="M252" s="158"/>
      <c r="T252" s="159"/>
      <c r="AT252" s="154" t="s">
        <v>155</v>
      </c>
      <c r="AU252" s="154" t="s">
        <v>81</v>
      </c>
      <c r="AV252" s="13" t="s">
        <v>81</v>
      </c>
      <c r="AW252" s="13" t="s">
        <v>32</v>
      </c>
      <c r="AX252" s="13" t="s">
        <v>79</v>
      </c>
      <c r="AY252" s="154" t="s">
        <v>142</v>
      </c>
    </row>
    <row r="253" spans="2:65" s="1" customFormat="1" ht="24.2" customHeight="1">
      <c r="B253" s="33"/>
      <c r="C253" s="128" t="s">
        <v>495</v>
      </c>
      <c r="D253" s="128" t="s">
        <v>144</v>
      </c>
      <c r="E253" s="129" t="s">
        <v>1421</v>
      </c>
      <c r="F253" s="130" t="s">
        <v>1422</v>
      </c>
      <c r="G253" s="131" t="s">
        <v>239</v>
      </c>
      <c r="H253" s="132">
        <v>6</v>
      </c>
      <c r="I253" s="133"/>
      <c r="J253" s="134">
        <f>ROUND(I253*H253,2)</f>
        <v>0</v>
      </c>
      <c r="K253" s="130" t="s">
        <v>148</v>
      </c>
      <c r="L253" s="33"/>
      <c r="M253" s="135" t="s">
        <v>19</v>
      </c>
      <c r="N253" s="136" t="s">
        <v>42</v>
      </c>
      <c r="P253" s="137">
        <f>O253*H253</f>
        <v>0</v>
      </c>
      <c r="Q253" s="137">
        <v>0.51915</v>
      </c>
      <c r="R253" s="137">
        <f>Q253*H253</f>
        <v>3.1149</v>
      </c>
      <c r="S253" s="137">
        <v>0</v>
      </c>
      <c r="T253" s="138">
        <f>S253*H253</f>
        <v>0</v>
      </c>
      <c r="AR253" s="139" t="s">
        <v>149</v>
      </c>
      <c r="AT253" s="139" t="s">
        <v>144</v>
      </c>
      <c r="AU253" s="139" t="s">
        <v>81</v>
      </c>
      <c r="AY253" s="18" t="s">
        <v>142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8" t="s">
        <v>79</v>
      </c>
      <c r="BK253" s="140">
        <f>ROUND(I253*H253,2)</f>
        <v>0</v>
      </c>
      <c r="BL253" s="18" t="s">
        <v>149</v>
      </c>
      <c r="BM253" s="139" t="s">
        <v>1423</v>
      </c>
    </row>
    <row r="254" spans="2:65" s="1" customFormat="1" ht="19.5">
      <c r="B254" s="33"/>
      <c r="D254" s="141" t="s">
        <v>151</v>
      </c>
      <c r="F254" s="142" t="s">
        <v>1424</v>
      </c>
      <c r="I254" s="143"/>
      <c r="L254" s="33"/>
      <c r="M254" s="144"/>
      <c r="T254" s="54"/>
      <c r="AT254" s="18" t="s">
        <v>151</v>
      </c>
      <c r="AU254" s="18" t="s">
        <v>81</v>
      </c>
    </row>
    <row r="255" spans="2:65" s="1" customFormat="1" ht="11.25">
      <c r="B255" s="33"/>
      <c r="D255" s="145" t="s">
        <v>153</v>
      </c>
      <c r="F255" s="146" t="s">
        <v>1425</v>
      </c>
      <c r="I255" s="143"/>
      <c r="L255" s="33"/>
      <c r="M255" s="144"/>
      <c r="T255" s="54"/>
      <c r="AT255" s="18" t="s">
        <v>153</v>
      </c>
      <c r="AU255" s="18" t="s">
        <v>81</v>
      </c>
    </row>
    <row r="256" spans="2:65" s="1" customFormat="1" ht="24.2" customHeight="1">
      <c r="B256" s="33"/>
      <c r="C256" s="128" t="s">
        <v>500</v>
      </c>
      <c r="D256" s="128" t="s">
        <v>144</v>
      </c>
      <c r="E256" s="129" t="s">
        <v>1426</v>
      </c>
      <c r="F256" s="130" t="s">
        <v>1427</v>
      </c>
      <c r="G256" s="131" t="s">
        <v>544</v>
      </c>
      <c r="H256" s="132">
        <v>1</v>
      </c>
      <c r="I256" s="133"/>
      <c r="J256" s="134">
        <f>ROUND(I256*H256,2)</f>
        <v>0</v>
      </c>
      <c r="K256" s="130" t="s">
        <v>148</v>
      </c>
      <c r="L256" s="33"/>
      <c r="M256" s="135" t="s">
        <v>19</v>
      </c>
      <c r="N256" s="136" t="s">
        <v>42</v>
      </c>
      <c r="P256" s="137">
        <f>O256*H256</f>
        <v>0</v>
      </c>
      <c r="Q256" s="137">
        <v>0.2767</v>
      </c>
      <c r="R256" s="137">
        <f>Q256*H256</f>
        <v>0.2767</v>
      </c>
      <c r="S256" s="137">
        <v>0</v>
      </c>
      <c r="T256" s="138">
        <f>S256*H256</f>
        <v>0</v>
      </c>
      <c r="AR256" s="139" t="s">
        <v>149</v>
      </c>
      <c r="AT256" s="139" t="s">
        <v>144</v>
      </c>
      <c r="AU256" s="139" t="s">
        <v>81</v>
      </c>
      <c r="AY256" s="18" t="s">
        <v>142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8" t="s">
        <v>79</v>
      </c>
      <c r="BK256" s="140">
        <f>ROUND(I256*H256,2)</f>
        <v>0</v>
      </c>
      <c r="BL256" s="18" t="s">
        <v>149</v>
      </c>
      <c r="BM256" s="139" t="s">
        <v>1428</v>
      </c>
    </row>
    <row r="257" spans="2:65" s="1" customFormat="1" ht="19.5">
      <c r="B257" s="33"/>
      <c r="D257" s="141" t="s">
        <v>151</v>
      </c>
      <c r="F257" s="142" t="s">
        <v>1429</v>
      </c>
      <c r="I257" s="143"/>
      <c r="L257" s="33"/>
      <c r="M257" s="144"/>
      <c r="T257" s="54"/>
      <c r="AT257" s="18" t="s">
        <v>151</v>
      </c>
      <c r="AU257" s="18" t="s">
        <v>81</v>
      </c>
    </row>
    <row r="258" spans="2:65" s="1" customFormat="1" ht="11.25">
      <c r="B258" s="33"/>
      <c r="D258" s="145" t="s">
        <v>153</v>
      </c>
      <c r="F258" s="146" t="s">
        <v>1430</v>
      </c>
      <c r="I258" s="143"/>
      <c r="L258" s="33"/>
      <c r="M258" s="144"/>
      <c r="T258" s="54"/>
      <c r="AT258" s="18" t="s">
        <v>153</v>
      </c>
      <c r="AU258" s="18" t="s">
        <v>81</v>
      </c>
    </row>
    <row r="259" spans="2:65" s="1" customFormat="1" ht="24.2" customHeight="1">
      <c r="B259" s="33"/>
      <c r="C259" s="128" t="s">
        <v>507</v>
      </c>
      <c r="D259" s="128" t="s">
        <v>144</v>
      </c>
      <c r="E259" s="129" t="s">
        <v>1431</v>
      </c>
      <c r="F259" s="130" t="s">
        <v>1432</v>
      </c>
      <c r="G259" s="131" t="s">
        <v>239</v>
      </c>
      <c r="H259" s="132">
        <v>11.7</v>
      </c>
      <c r="I259" s="133"/>
      <c r="J259" s="134">
        <f>ROUND(I259*H259,2)</f>
        <v>0</v>
      </c>
      <c r="K259" s="130" t="s">
        <v>148</v>
      </c>
      <c r="L259" s="33"/>
      <c r="M259" s="135" t="s">
        <v>19</v>
      </c>
      <c r="N259" s="136" t="s">
        <v>42</v>
      </c>
      <c r="P259" s="137">
        <f>O259*H259</f>
        <v>0</v>
      </c>
      <c r="Q259" s="137">
        <v>9.0000000000000006E-5</v>
      </c>
      <c r="R259" s="137">
        <f>Q259*H259</f>
        <v>1.0529999999999999E-3</v>
      </c>
      <c r="S259" s="137">
        <v>4.2000000000000003E-2</v>
      </c>
      <c r="T259" s="138">
        <f>S259*H259</f>
        <v>0.4914</v>
      </c>
      <c r="AR259" s="139" t="s">
        <v>149</v>
      </c>
      <c r="AT259" s="139" t="s">
        <v>144</v>
      </c>
      <c r="AU259" s="139" t="s">
        <v>81</v>
      </c>
      <c r="AY259" s="18" t="s">
        <v>142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8" t="s">
        <v>79</v>
      </c>
      <c r="BK259" s="140">
        <f>ROUND(I259*H259,2)</f>
        <v>0</v>
      </c>
      <c r="BL259" s="18" t="s">
        <v>149</v>
      </c>
      <c r="BM259" s="139" t="s">
        <v>1433</v>
      </c>
    </row>
    <row r="260" spans="2:65" s="1" customFormat="1" ht="48.75">
      <c r="B260" s="33"/>
      <c r="D260" s="141" t="s">
        <v>151</v>
      </c>
      <c r="F260" s="142" t="s">
        <v>1434</v>
      </c>
      <c r="I260" s="143"/>
      <c r="L260" s="33"/>
      <c r="M260" s="144"/>
      <c r="T260" s="54"/>
      <c r="AT260" s="18" t="s">
        <v>151</v>
      </c>
      <c r="AU260" s="18" t="s">
        <v>81</v>
      </c>
    </row>
    <row r="261" spans="2:65" s="1" customFormat="1" ht="11.25">
      <c r="B261" s="33"/>
      <c r="D261" s="145" t="s">
        <v>153</v>
      </c>
      <c r="F261" s="146" t="s">
        <v>1435</v>
      </c>
      <c r="I261" s="143"/>
      <c r="L261" s="33"/>
      <c r="M261" s="144"/>
      <c r="T261" s="54"/>
      <c r="AT261" s="18" t="s">
        <v>153</v>
      </c>
      <c r="AU261" s="18" t="s">
        <v>81</v>
      </c>
    </row>
    <row r="262" spans="2:65" s="1" customFormat="1" ht="24.2" customHeight="1">
      <c r="B262" s="33"/>
      <c r="C262" s="128" t="s">
        <v>513</v>
      </c>
      <c r="D262" s="128" t="s">
        <v>144</v>
      </c>
      <c r="E262" s="129" t="s">
        <v>1436</v>
      </c>
      <c r="F262" s="130" t="s">
        <v>1437</v>
      </c>
      <c r="G262" s="131" t="s">
        <v>544</v>
      </c>
      <c r="H262" s="132">
        <v>1</v>
      </c>
      <c r="I262" s="133"/>
      <c r="J262" s="134">
        <f>ROUND(I262*H262,2)</f>
        <v>0</v>
      </c>
      <c r="K262" s="130" t="s">
        <v>148</v>
      </c>
      <c r="L262" s="33"/>
      <c r="M262" s="135" t="s">
        <v>19</v>
      </c>
      <c r="N262" s="136" t="s">
        <v>42</v>
      </c>
      <c r="P262" s="137">
        <f>O262*H262</f>
        <v>0</v>
      </c>
      <c r="Q262" s="137">
        <v>0</v>
      </c>
      <c r="R262" s="137">
        <f>Q262*H262</f>
        <v>0</v>
      </c>
      <c r="S262" s="137">
        <v>0.187</v>
      </c>
      <c r="T262" s="138">
        <f>S262*H262</f>
        <v>0.187</v>
      </c>
      <c r="AR262" s="139" t="s">
        <v>149</v>
      </c>
      <c r="AT262" s="139" t="s">
        <v>144</v>
      </c>
      <c r="AU262" s="139" t="s">
        <v>81</v>
      </c>
      <c r="AY262" s="18" t="s">
        <v>142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8" t="s">
        <v>79</v>
      </c>
      <c r="BK262" s="140">
        <f>ROUND(I262*H262,2)</f>
        <v>0</v>
      </c>
      <c r="BL262" s="18" t="s">
        <v>149</v>
      </c>
      <c r="BM262" s="139" t="s">
        <v>1438</v>
      </c>
    </row>
    <row r="263" spans="2:65" s="1" customFormat="1" ht="29.25">
      <c r="B263" s="33"/>
      <c r="D263" s="141" t="s">
        <v>151</v>
      </c>
      <c r="F263" s="142" t="s">
        <v>1439</v>
      </c>
      <c r="I263" s="143"/>
      <c r="L263" s="33"/>
      <c r="M263" s="144"/>
      <c r="T263" s="54"/>
      <c r="AT263" s="18" t="s">
        <v>151</v>
      </c>
      <c r="AU263" s="18" t="s">
        <v>81</v>
      </c>
    </row>
    <row r="264" spans="2:65" s="1" customFormat="1" ht="11.25">
      <c r="B264" s="33"/>
      <c r="D264" s="145" t="s">
        <v>153</v>
      </c>
      <c r="F264" s="146" t="s">
        <v>1440</v>
      </c>
      <c r="I264" s="143"/>
      <c r="L264" s="33"/>
      <c r="M264" s="144"/>
      <c r="T264" s="54"/>
      <c r="AT264" s="18" t="s">
        <v>153</v>
      </c>
      <c r="AU264" s="18" t="s">
        <v>81</v>
      </c>
    </row>
    <row r="265" spans="2:65" s="13" customFormat="1" ht="22.5">
      <c r="B265" s="153"/>
      <c r="D265" s="141" t="s">
        <v>155</v>
      </c>
      <c r="E265" s="154" t="s">
        <v>19</v>
      </c>
      <c r="F265" s="155" t="s">
        <v>1441</v>
      </c>
      <c r="H265" s="156">
        <v>1</v>
      </c>
      <c r="I265" s="157"/>
      <c r="L265" s="153"/>
      <c r="M265" s="158"/>
      <c r="T265" s="159"/>
      <c r="AT265" s="154" t="s">
        <v>155</v>
      </c>
      <c r="AU265" s="154" t="s">
        <v>81</v>
      </c>
      <c r="AV265" s="13" t="s">
        <v>81</v>
      </c>
      <c r="AW265" s="13" t="s">
        <v>32</v>
      </c>
      <c r="AX265" s="13" t="s">
        <v>79</v>
      </c>
      <c r="AY265" s="154" t="s">
        <v>142</v>
      </c>
    </row>
    <row r="266" spans="2:65" s="11" customFormat="1" ht="22.9" customHeight="1">
      <c r="B266" s="116"/>
      <c r="D266" s="117" t="s">
        <v>70</v>
      </c>
      <c r="E266" s="126" t="s">
        <v>579</v>
      </c>
      <c r="F266" s="126" t="s">
        <v>572</v>
      </c>
      <c r="I266" s="119"/>
      <c r="J266" s="127">
        <f>BK266</f>
        <v>0</v>
      </c>
      <c r="L266" s="116"/>
      <c r="M266" s="121"/>
      <c r="P266" s="122">
        <f>SUM(P267:P269)</f>
        <v>0</v>
      </c>
      <c r="R266" s="122">
        <f>SUM(R267:R269)</f>
        <v>0</v>
      </c>
      <c r="T266" s="123">
        <f>SUM(T267:T269)</f>
        <v>0</v>
      </c>
      <c r="AR266" s="117" t="s">
        <v>79</v>
      </c>
      <c r="AT266" s="124" t="s">
        <v>70</v>
      </c>
      <c r="AU266" s="124" t="s">
        <v>79</v>
      </c>
      <c r="AY266" s="117" t="s">
        <v>142</v>
      </c>
      <c r="BK266" s="125">
        <f>SUM(BK267:BK269)</f>
        <v>0</v>
      </c>
    </row>
    <row r="267" spans="2:65" s="1" customFormat="1" ht="24.2" customHeight="1">
      <c r="B267" s="33"/>
      <c r="C267" s="128" t="s">
        <v>520</v>
      </c>
      <c r="D267" s="128" t="s">
        <v>144</v>
      </c>
      <c r="E267" s="129" t="s">
        <v>1442</v>
      </c>
      <c r="F267" s="130" t="s">
        <v>1443</v>
      </c>
      <c r="G267" s="131" t="s">
        <v>216</v>
      </c>
      <c r="H267" s="132">
        <v>134.60400000000001</v>
      </c>
      <c r="I267" s="133"/>
      <c r="J267" s="134">
        <f>ROUND(I267*H267,2)</f>
        <v>0</v>
      </c>
      <c r="K267" s="130" t="s">
        <v>148</v>
      </c>
      <c r="L267" s="33"/>
      <c r="M267" s="135" t="s">
        <v>19</v>
      </c>
      <c r="N267" s="136" t="s">
        <v>42</v>
      </c>
      <c r="P267" s="137">
        <f>O267*H267</f>
        <v>0</v>
      </c>
      <c r="Q267" s="137">
        <v>0</v>
      </c>
      <c r="R267" s="137">
        <f>Q267*H267</f>
        <v>0</v>
      </c>
      <c r="S267" s="137">
        <v>0</v>
      </c>
      <c r="T267" s="138">
        <f>S267*H267</f>
        <v>0</v>
      </c>
      <c r="AR267" s="139" t="s">
        <v>149</v>
      </c>
      <c r="AT267" s="139" t="s">
        <v>144</v>
      </c>
      <c r="AU267" s="139" t="s">
        <v>81</v>
      </c>
      <c r="AY267" s="18" t="s">
        <v>142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8" t="s">
        <v>79</v>
      </c>
      <c r="BK267" s="140">
        <f>ROUND(I267*H267,2)</f>
        <v>0</v>
      </c>
      <c r="BL267" s="18" t="s">
        <v>149</v>
      </c>
      <c r="BM267" s="139" t="s">
        <v>1444</v>
      </c>
    </row>
    <row r="268" spans="2:65" s="1" customFormat="1" ht="19.5">
      <c r="B268" s="33"/>
      <c r="D268" s="141" t="s">
        <v>151</v>
      </c>
      <c r="F268" s="142" t="s">
        <v>1445</v>
      </c>
      <c r="I268" s="143"/>
      <c r="L268" s="33"/>
      <c r="M268" s="144"/>
      <c r="T268" s="54"/>
      <c r="AT268" s="18" t="s">
        <v>151</v>
      </c>
      <c r="AU268" s="18" t="s">
        <v>81</v>
      </c>
    </row>
    <row r="269" spans="2:65" s="1" customFormat="1" ht="11.25">
      <c r="B269" s="33"/>
      <c r="D269" s="145" t="s">
        <v>153</v>
      </c>
      <c r="F269" s="146" t="s">
        <v>1446</v>
      </c>
      <c r="I269" s="143"/>
      <c r="L269" s="33"/>
      <c r="M269" s="190"/>
      <c r="N269" s="191"/>
      <c r="O269" s="191"/>
      <c r="P269" s="191"/>
      <c r="Q269" s="191"/>
      <c r="R269" s="191"/>
      <c r="S269" s="191"/>
      <c r="T269" s="192"/>
      <c r="AT269" s="18" t="s">
        <v>153</v>
      </c>
      <c r="AU269" s="18" t="s">
        <v>81</v>
      </c>
    </row>
    <row r="270" spans="2:65" s="1" customFormat="1" ht="6.95" customHeight="1">
      <c r="B270" s="42"/>
      <c r="C270" s="43"/>
      <c r="D270" s="43"/>
      <c r="E270" s="43"/>
      <c r="F270" s="43"/>
      <c r="G270" s="43"/>
      <c r="H270" s="43"/>
      <c r="I270" s="43"/>
      <c r="J270" s="43"/>
      <c r="K270" s="43"/>
      <c r="L270" s="33"/>
    </row>
  </sheetData>
  <sheetProtection algorithmName="SHA-512" hashValue="mqWUYxT0xDAVKV6X845BV/BFJ8VXq8yFV8vZPweHSdvTvWkKjThDRpcITov+0XShS1McNkj0UpcQD06lR+jp4Q==" saltValue="RYV3NkUP2jX9e9XIerb88gZUtdK6WFzu4efj9MCacswe5F/vJjDKe3E3oWI3BIk63lPpD8onnueIc5qkfL80Jw==" spinCount="100000" sheet="1" objects="1" scenarios="1" formatColumns="0" formatRows="0" autoFilter="0"/>
  <autoFilter ref="C85:K269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300-000000000000}"/>
    <hyperlink ref="F95" r:id="rId2" xr:uid="{00000000-0004-0000-0300-000001000000}"/>
    <hyperlink ref="F100" r:id="rId3" xr:uid="{00000000-0004-0000-0300-000002000000}"/>
    <hyperlink ref="F108" r:id="rId4" xr:uid="{00000000-0004-0000-0300-000003000000}"/>
    <hyperlink ref="F115" r:id="rId5" xr:uid="{00000000-0004-0000-0300-000004000000}"/>
    <hyperlink ref="F118" r:id="rId6" xr:uid="{00000000-0004-0000-0300-000005000000}"/>
    <hyperlink ref="F124" r:id="rId7" xr:uid="{00000000-0004-0000-0300-000006000000}"/>
    <hyperlink ref="F134" r:id="rId8" xr:uid="{00000000-0004-0000-0300-000007000000}"/>
    <hyperlink ref="F139" r:id="rId9" xr:uid="{00000000-0004-0000-0300-000008000000}"/>
    <hyperlink ref="F146" r:id="rId10" xr:uid="{00000000-0004-0000-0300-000009000000}"/>
    <hyperlink ref="F154" r:id="rId11" xr:uid="{00000000-0004-0000-0300-00000A000000}"/>
    <hyperlink ref="F163" r:id="rId12" xr:uid="{00000000-0004-0000-0300-00000B000000}"/>
    <hyperlink ref="F184" r:id="rId13" xr:uid="{00000000-0004-0000-0300-00000C000000}"/>
    <hyperlink ref="F207" r:id="rId14" xr:uid="{00000000-0004-0000-0300-00000D000000}"/>
    <hyperlink ref="F212" r:id="rId15" xr:uid="{00000000-0004-0000-0300-00000E000000}"/>
    <hyperlink ref="F217" r:id="rId16" xr:uid="{00000000-0004-0000-0300-00000F000000}"/>
    <hyperlink ref="F225" r:id="rId17" xr:uid="{00000000-0004-0000-0300-000010000000}"/>
    <hyperlink ref="F243" r:id="rId18" xr:uid="{00000000-0004-0000-0300-000011000000}"/>
    <hyperlink ref="F250" r:id="rId19" xr:uid="{00000000-0004-0000-0300-000012000000}"/>
    <hyperlink ref="F255" r:id="rId20" xr:uid="{00000000-0004-0000-0300-000013000000}"/>
    <hyperlink ref="F258" r:id="rId21" xr:uid="{00000000-0004-0000-0300-000014000000}"/>
    <hyperlink ref="F261" r:id="rId22" xr:uid="{00000000-0004-0000-0300-000015000000}"/>
    <hyperlink ref="F264" r:id="rId23" xr:uid="{00000000-0004-0000-0300-000016000000}"/>
    <hyperlink ref="F269" r:id="rId24" xr:uid="{00000000-0004-0000-03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KRÁLŮV DVŮR - Plnící místo HZS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1447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45866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19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19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19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37</v>
      </c>
      <c r="J30" s="64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>
      <c r="B33" s="33"/>
      <c r="D33" s="53" t="s">
        <v>41</v>
      </c>
      <c r="E33" s="28" t="s">
        <v>42</v>
      </c>
      <c r="F33" s="89">
        <f>ROUND((SUM(BE82:BE125)),  2)</f>
        <v>0</v>
      </c>
      <c r="I33" s="90">
        <v>0.21</v>
      </c>
      <c r="J33" s="89">
        <f>ROUND(((SUM(BE82:BE125))*I33),  2)</f>
        <v>0</v>
      </c>
      <c r="L33" s="33"/>
    </row>
    <row r="34" spans="2:12" s="1" customFormat="1" ht="14.45" customHeight="1">
      <c r="B34" s="33"/>
      <c r="E34" s="28" t="s">
        <v>43</v>
      </c>
      <c r="F34" s="89">
        <f>ROUND((SUM(BF82:BF125)),  2)</f>
        <v>0</v>
      </c>
      <c r="I34" s="90">
        <v>0.12</v>
      </c>
      <c r="J34" s="89">
        <f>ROUND(((SUM(BF82:BF125))*I34),  2)</f>
        <v>0</v>
      </c>
      <c r="L34" s="33"/>
    </row>
    <row r="35" spans="2:12" s="1" customFormat="1" ht="14.45" hidden="1" customHeight="1">
      <c r="B35" s="33"/>
      <c r="E35" s="28" t="s">
        <v>44</v>
      </c>
      <c r="F35" s="89">
        <f>ROUND((SUM(BG82:BG125)),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45</v>
      </c>
      <c r="F36" s="89">
        <f>ROUND((SUM(BH82:BH125)),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46</v>
      </c>
      <c r="F37" s="89">
        <f>ROUND((SUM(BI82:BI125)),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KRÁLŮV DVŮR - Plnící místo HZS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03b - Sadové úpravy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Králův Dvůr</v>
      </c>
      <c r="I52" s="28" t="s">
        <v>23</v>
      </c>
      <c r="J52" s="50">
        <f>IF(J12="","",J12)</f>
        <v>45866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24</v>
      </c>
      <c r="F54" s="26" t="str">
        <f>E15</f>
        <v>Město Králův Dvůr,nám. Míru 139,267 01 Králův Dvůr</v>
      </c>
      <c r="I54" s="28" t="s">
        <v>30</v>
      </c>
      <c r="J54" s="31" t="str">
        <f>E21</f>
        <v>Spektra PRO spol. s r.o.,V Hlinkách 1548,266 01 Be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p. Lenka Dejdarová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69</v>
      </c>
      <c r="J59" s="64">
        <f>J82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104</v>
      </c>
      <c r="E60" s="102"/>
      <c r="F60" s="102"/>
      <c r="G60" s="102"/>
      <c r="H60" s="102"/>
      <c r="I60" s="102"/>
      <c r="J60" s="103">
        <f>J83</f>
        <v>0</v>
      </c>
      <c r="L60" s="100"/>
    </row>
    <row r="61" spans="2:47" s="9" customFormat="1" ht="19.899999999999999" customHeight="1">
      <c r="B61" s="104"/>
      <c r="D61" s="105" t="s">
        <v>105</v>
      </c>
      <c r="E61" s="106"/>
      <c r="F61" s="106"/>
      <c r="G61" s="106"/>
      <c r="H61" s="106"/>
      <c r="I61" s="106"/>
      <c r="J61" s="107">
        <f>J84</f>
        <v>0</v>
      </c>
      <c r="L61" s="104"/>
    </row>
    <row r="62" spans="2:47" s="9" customFormat="1" ht="19.899999999999999" customHeight="1">
      <c r="B62" s="104"/>
      <c r="D62" s="105" t="s">
        <v>114</v>
      </c>
      <c r="E62" s="106"/>
      <c r="F62" s="106"/>
      <c r="G62" s="106"/>
      <c r="H62" s="106"/>
      <c r="I62" s="106"/>
      <c r="J62" s="107">
        <f>J122</f>
        <v>0</v>
      </c>
      <c r="L62" s="104"/>
    </row>
    <row r="63" spans="2:47" s="1" customFormat="1" ht="21.75" customHeight="1">
      <c r="B63" s="33"/>
      <c r="L63" s="33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>
      <c r="B69" s="33"/>
      <c r="C69" s="22" t="s">
        <v>127</v>
      </c>
      <c r="L69" s="33"/>
    </row>
    <row r="70" spans="2:12" s="1" customFormat="1" ht="6.95" customHeight="1">
      <c r="B70" s="33"/>
      <c r="L70" s="33"/>
    </row>
    <row r="71" spans="2:12" s="1" customFormat="1" ht="12" customHeight="1">
      <c r="B71" s="33"/>
      <c r="C71" s="28" t="s">
        <v>16</v>
      </c>
      <c r="L71" s="33"/>
    </row>
    <row r="72" spans="2:12" s="1" customFormat="1" ht="16.5" customHeight="1">
      <c r="B72" s="33"/>
      <c r="E72" s="315" t="str">
        <f>E7</f>
        <v>KRÁLŮV DVŮR - Plnící místo HZS</v>
      </c>
      <c r="F72" s="316"/>
      <c r="G72" s="316"/>
      <c r="H72" s="316"/>
      <c r="L72" s="33"/>
    </row>
    <row r="73" spans="2:12" s="1" customFormat="1" ht="12" customHeight="1">
      <c r="B73" s="33"/>
      <c r="C73" s="28" t="s">
        <v>98</v>
      </c>
      <c r="L73" s="33"/>
    </row>
    <row r="74" spans="2:12" s="1" customFormat="1" ht="16.5" customHeight="1">
      <c r="B74" s="33"/>
      <c r="E74" s="278" t="str">
        <f>E9</f>
        <v>03b - Sadové úpravy</v>
      </c>
      <c r="F74" s="317"/>
      <c r="G74" s="317"/>
      <c r="H74" s="317"/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21</v>
      </c>
      <c r="F76" s="26" t="str">
        <f>F12</f>
        <v>Králův Dvůr</v>
      </c>
      <c r="I76" s="28" t="s">
        <v>23</v>
      </c>
      <c r="J76" s="50">
        <f>IF(J12="","",J12)</f>
        <v>45866</v>
      </c>
      <c r="L76" s="33"/>
    </row>
    <row r="77" spans="2:12" s="1" customFormat="1" ht="6.95" customHeight="1">
      <c r="B77" s="33"/>
      <c r="L77" s="33"/>
    </row>
    <row r="78" spans="2:12" s="1" customFormat="1" ht="40.15" customHeight="1">
      <c r="B78" s="33"/>
      <c r="C78" s="28" t="s">
        <v>24</v>
      </c>
      <c r="F78" s="26" t="str">
        <f>E15</f>
        <v>Město Králův Dvůr,nám. Míru 139,267 01 Králův Dvůr</v>
      </c>
      <c r="I78" s="28" t="s">
        <v>30</v>
      </c>
      <c r="J78" s="31" t="str">
        <f>E21</f>
        <v>Spektra PRO spol. s r.o.,V Hlinkách 1548,266 01 Be</v>
      </c>
      <c r="L78" s="33"/>
    </row>
    <row r="79" spans="2:12" s="1" customFormat="1" ht="15.2" customHeight="1">
      <c r="B79" s="33"/>
      <c r="C79" s="28" t="s">
        <v>28</v>
      </c>
      <c r="F79" s="26" t="str">
        <f>IF(E18="","",E18)</f>
        <v>Vyplň údaj</v>
      </c>
      <c r="I79" s="28" t="s">
        <v>33</v>
      </c>
      <c r="J79" s="31" t="str">
        <f>E24</f>
        <v>p. Lenka Dejdarová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08"/>
      <c r="C81" s="109" t="s">
        <v>128</v>
      </c>
      <c r="D81" s="110" t="s">
        <v>56</v>
      </c>
      <c r="E81" s="110" t="s">
        <v>52</v>
      </c>
      <c r="F81" s="110" t="s">
        <v>53</v>
      </c>
      <c r="G81" s="110" t="s">
        <v>129</v>
      </c>
      <c r="H81" s="110" t="s">
        <v>130</v>
      </c>
      <c r="I81" s="110" t="s">
        <v>131</v>
      </c>
      <c r="J81" s="110" t="s">
        <v>102</v>
      </c>
      <c r="K81" s="111" t="s">
        <v>132</v>
      </c>
      <c r="L81" s="108"/>
      <c r="M81" s="57" t="s">
        <v>19</v>
      </c>
      <c r="N81" s="58" t="s">
        <v>41</v>
      </c>
      <c r="O81" s="58" t="s">
        <v>133</v>
      </c>
      <c r="P81" s="58" t="s">
        <v>134</v>
      </c>
      <c r="Q81" s="58" t="s">
        <v>135</v>
      </c>
      <c r="R81" s="58" t="s">
        <v>136</v>
      </c>
      <c r="S81" s="58" t="s">
        <v>137</v>
      </c>
      <c r="T81" s="59" t="s">
        <v>138</v>
      </c>
    </row>
    <row r="82" spans="2:65" s="1" customFormat="1" ht="22.9" customHeight="1">
      <c r="B82" s="33"/>
      <c r="C82" s="62" t="s">
        <v>139</v>
      </c>
      <c r="J82" s="112">
        <f>BK82</f>
        <v>0</v>
      </c>
      <c r="L82" s="33"/>
      <c r="M82" s="60"/>
      <c r="N82" s="51"/>
      <c r="O82" s="51"/>
      <c r="P82" s="113">
        <f>P83</f>
        <v>0</v>
      </c>
      <c r="Q82" s="51"/>
      <c r="R82" s="113">
        <f>R83</f>
        <v>9.2008998000000002</v>
      </c>
      <c r="S82" s="51"/>
      <c r="T82" s="114">
        <f>T83</f>
        <v>0</v>
      </c>
      <c r="AT82" s="18" t="s">
        <v>70</v>
      </c>
      <c r="AU82" s="18" t="s">
        <v>103</v>
      </c>
      <c r="BK82" s="115">
        <f>BK83</f>
        <v>0</v>
      </c>
    </row>
    <row r="83" spans="2:65" s="11" customFormat="1" ht="25.9" customHeight="1">
      <c r="B83" s="116"/>
      <c r="D83" s="117" t="s">
        <v>70</v>
      </c>
      <c r="E83" s="118" t="s">
        <v>140</v>
      </c>
      <c r="F83" s="118" t="s">
        <v>141</v>
      </c>
      <c r="I83" s="119"/>
      <c r="J83" s="120">
        <f>BK83</f>
        <v>0</v>
      </c>
      <c r="L83" s="116"/>
      <c r="M83" s="121"/>
      <c r="P83" s="122">
        <f>P84+P122</f>
        <v>0</v>
      </c>
      <c r="R83" s="122">
        <f>R84+R122</f>
        <v>9.2008998000000002</v>
      </c>
      <c r="T83" s="123">
        <f>T84+T122</f>
        <v>0</v>
      </c>
      <c r="AR83" s="117" t="s">
        <v>79</v>
      </c>
      <c r="AT83" s="124" t="s">
        <v>70</v>
      </c>
      <c r="AU83" s="124" t="s">
        <v>71</v>
      </c>
      <c r="AY83" s="117" t="s">
        <v>142</v>
      </c>
      <c r="BK83" s="125">
        <f>BK84+BK122</f>
        <v>0</v>
      </c>
    </row>
    <row r="84" spans="2:65" s="11" customFormat="1" ht="22.9" customHeight="1">
      <c r="B84" s="116"/>
      <c r="D84" s="117" t="s">
        <v>70</v>
      </c>
      <c r="E84" s="126" t="s">
        <v>79</v>
      </c>
      <c r="F84" s="126" t="s">
        <v>143</v>
      </c>
      <c r="I84" s="119"/>
      <c r="J84" s="127">
        <f>BK84</f>
        <v>0</v>
      </c>
      <c r="L84" s="116"/>
      <c r="M84" s="121"/>
      <c r="P84" s="122">
        <f>SUM(P85:P121)</f>
        <v>0</v>
      </c>
      <c r="R84" s="122">
        <f>SUM(R85:R121)</f>
        <v>9.2008998000000002</v>
      </c>
      <c r="T84" s="123">
        <f>SUM(T85:T121)</f>
        <v>0</v>
      </c>
      <c r="AR84" s="117" t="s">
        <v>79</v>
      </c>
      <c r="AT84" s="124" t="s">
        <v>70</v>
      </c>
      <c r="AU84" s="124" t="s">
        <v>79</v>
      </c>
      <c r="AY84" s="117" t="s">
        <v>142</v>
      </c>
      <c r="BK84" s="125">
        <f>SUM(BK85:BK121)</f>
        <v>0</v>
      </c>
    </row>
    <row r="85" spans="2:65" s="1" customFormat="1" ht="24.2" customHeight="1">
      <c r="B85" s="33"/>
      <c r="C85" s="128" t="s">
        <v>213</v>
      </c>
      <c r="D85" s="128" t="s">
        <v>144</v>
      </c>
      <c r="E85" s="129" t="s">
        <v>1448</v>
      </c>
      <c r="F85" s="130" t="s">
        <v>1449</v>
      </c>
      <c r="G85" s="131" t="s">
        <v>147</v>
      </c>
      <c r="H85" s="132">
        <v>346.49900000000002</v>
      </c>
      <c r="I85" s="133"/>
      <c r="J85" s="134">
        <f>ROUND(I85*H85,2)</f>
        <v>0</v>
      </c>
      <c r="K85" s="130" t="s">
        <v>148</v>
      </c>
      <c r="L85" s="33"/>
      <c r="M85" s="135" t="s">
        <v>19</v>
      </c>
      <c r="N85" s="136" t="s">
        <v>42</v>
      </c>
      <c r="P85" s="137">
        <f>O85*H85</f>
        <v>0</v>
      </c>
      <c r="Q85" s="137">
        <v>2.0000000000000001E-4</v>
      </c>
      <c r="R85" s="137">
        <f>Q85*H85</f>
        <v>6.9299800000000009E-2</v>
      </c>
      <c r="S85" s="137">
        <v>0</v>
      </c>
      <c r="T85" s="138">
        <f>S85*H85</f>
        <v>0</v>
      </c>
      <c r="AR85" s="139" t="s">
        <v>149</v>
      </c>
      <c r="AT85" s="139" t="s">
        <v>144</v>
      </c>
      <c r="AU85" s="139" t="s">
        <v>81</v>
      </c>
      <c r="AY85" s="18" t="s">
        <v>142</v>
      </c>
      <c r="BE85" s="140">
        <f>IF(N85="základní",J85,0)</f>
        <v>0</v>
      </c>
      <c r="BF85" s="140">
        <f>IF(N85="snížená",J85,0)</f>
        <v>0</v>
      </c>
      <c r="BG85" s="140">
        <f>IF(N85="zákl. přenesená",J85,0)</f>
        <v>0</v>
      </c>
      <c r="BH85" s="140">
        <f>IF(N85="sníž. přenesená",J85,0)</f>
        <v>0</v>
      </c>
      <c r="BI85" s="140">
        <f>IF(N85="nulová",J85,0)</f>
        <v>0</v>
      </c>
      <c r="BJ85" s="18" t="s">
        <v>79</v>
      </c>
      <c r="BK85" s="140">
        <f>ROUND(I85*H85,2)</f>
        <v>0</v>
      </c>
      <c r="BL85" s="18" t="s">
        <v>149</v>
      </c>
      <c r="BM85" s="139" t="s">
        <v>1450</v>
      </c>
    </row>
    <row r="86" spans="2:65" s="1" customFormat="1" ht="19.5">
      <c r="B86" s="33"/>
      <c r="D86" s="141" t="s">
        <v>151</v>
      </c>
      <c r="F86" s="142" t="s">
        <v>1451</v>
      </c>
      <c r="I86" s="143"/>
      <c r="L86" s="33"/>
      <c r="M86" s="144"/>
      <c r="T86" s="54"/>
      <c r="AT86" s="18" t="s">
        <v>151</v>
      </c>
      <c r="AU86" s="18" t="s">
        <v>81</v>
      </c>
    </row>
    <row r="87" spans="2:65" s="1" customFormat="1" ht="11.25">
      <c r="B87" s="33"/>
      <c r="D87" s="145" t="s">
        <v>153</v>
      </c>
      <c r="F87" s="146" t="s">
        <v>1452</v>
      </c>
      <c r="I87" s="143"/>
      <c r="L87" s="33"/>
      <c r="M87" s="144"/>
      <c r="T87" s="54"/>
      <c r="AT87" s="18" t="s">
        <v>153</v>
      </c>
      <c r="AU87" s="18" t="s">
        <v>81</v>
      </c>
    </row>
    <row r="88" spans="2:65" s="1" customFormat="1" ht="16.5" customHeight="1">
      <c r="B88" s="33"/>
      <c r="C88" s="167" t="s">
        <v>221</v>
      </c>
      <c r="D88" s="167" t="s">
        <v>449</v>
      </c>
      <c r="E88" s="168" t="s">
        <v>1453</v>
      </c>
      <c r="F88" s="169" t="s">
        <v>1454</v>
      </c>
      <c r="G88" s="170" t="s">
        <v>147</v>
      </c>
      <c r="H88" s="171">
        <v>363.82400000000001</v>
      </c>
      <c r="I88" s="172"/>
      <c r="J88" s="173">
        <f>ROUND(I88*H88,2)</f>
        <v>0</v>
      </c>
      <c r="K88" s="169" t="s">
        <v>148</v>
      </c>
      <c r="L88" s="174"/>
      <c r="M88" s="175" t="s">
        <v>19</v>
      </c>
      <c r="N88" s="176" t="s">
        <v>42</v>
      </c>
      <c r="P88" s="137">
        <f>O88*H88</f>
        <v>0</v>
      </c>
      <c r="Q88" s="137">
        <v>2.5000000000000001E-2</v>
      </c>
      <c r="R88" s="137">
        <f>Q88*H88</f>
        <v>9.095600000000001</v>
      </c>
      <c r="S88" s="137">
        <v>0</v>
      </c>
      <c r="T88" s="138">
        <f>S88*H88</f>
        <v>0</v>
      </c>
      <c r="AR88" s="139" t="s">
        <v>207</v>
      </c>
      <c r="AT88" s="139" t="s">
        <v>449</v>
      </c>
      <c r="AU88" s="139" t="s">
        <v>81</v>
      </c>
      <c r="AY88" s="18" t="s">
        <v>142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79</v>
      </c>
      <c r="BK88" s="140">
        <f>ROUND(I88*H88,2)</f>
        <v>0</v>
      </c>
      <c r="BL88" s="18" t="s">
        <v>149</v>
      </c>
      <c r="BM88" s="139" t="s">
        <v>1455</v>
      </c>
    </row>
    <row r="89" spans="2:65" s="1" customFormat="1" ht="11.25">
      <c r="B89" s="33"/>
      <c r="D89" s="141" t="s">
        <v>151</v>
      </c>
      <c r="F89" s="142" t="s">
        <v>1454</v>
      </c>
      <c r="I89" s="143"/>
      <c r="L89" s="33"/>
      <c r="M89" s="144"/>
      <c r="T89" s="54"/>
      <c r="AT89" s="18" t="s">
        <v>151</v>
      </c>
      <c r="AU89" s="18" t="s">
        <v>81</v>
      </c>
    </row>
    <row r="90" spans="2:65" s="13" customFormat="1" ht="11.25">
      <c r="B90" s="153"/>
      <c r="D90" s="141" t="s">
        <v>155</v>
      </c>
      <c r="F90" s="155" t="s">
        <v>1456</v>
      </c>
      <c r="H90" s="156">
        <v>363.82400000000001</v>
      </c>
      <c r="I90" s="157"/>
      <c r="L90" s="153"/>
      <c r="M90" s="158"/>
      <c r="T90" s="159"/>
      <c r="AT90" s="154" t="s">
        <v>155</v>
      </c>
      <c r="AU90" s="154" t="s">
        <v>81</v>
      </c>
      <c r="AV90" s="13" t="s">
        <v>81</v>
      </c>
      <c r="AW90" s="13" t="s">
        <v>4</v>
      </c>
      <c r="AX90" s="13" t="s">
        <v>79</v>
      </c>
      <c r="AY90" s="154" t="s">
        <v>142</v>
      </c>
    </row>
    <row r="91" spans="2:65" s="1" customFormat="1" ht="37.9" customHeight="1">
      <c r="B91" s="33"/>
      <c r="C91" s="128" t="s">
        <v>230</v>
      </c>
      <c r="D91" s="128" t="s">
        <v>144</v>
      </c>
      <c r="E91" s="129" t="s">
        <v>158</v>
      </c>
      <c r="F91" s="130" t="s">
        <v>159</v>
      </c>
      <c r="G91" s="131" t="s">
        <v>160</v>
      </c>
      <c r="H91" s="132">
        <v>124.08</v>
      </c>
      <c r="I91" s="133"/>
      <c r="J91" s="134">
        <f>ROUND(I91*H91,2)</f>
        <v>0</v>
      </c>
      <c r="K91" s="130" t="s">
        <v>148</v>
      </c>
      <c r="L91" s="33"/>
      <c r="M91" s="135" t="s">
        <v>19</v>
      </c>
      <c r="N91" s="136" t="s">
        <v>42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AR91" s="139" t="s">
        <v>149</v>
      </c>
      <c r="AT91" s="139" t="s">
        <v>144</v>
      </c>
      <c r="AU91" s="139" t="s">
        <v>81</v>
      </c>
      <c r="AY91" s="18" t="s">
        <v>142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8" t="s">
        <v>79</v>
      </c>
      <c r="BK91" s="140">
        <f>ROUND(I91*H91,2)</f>
        <v>0</v>
      </c>
      <c r="BL91" s="18" t="s">
        <v>149</v>
      </c>
      <c r="BM91" s="139" t="s">
        <v>1457</v>
      </c>
    </row>
    <row r="92" spans="2:65" s="1" customFormat="1" ht="39">
      <c r="B92" s="33"/>
      <c r="D92" s="141" t="s">
        <v>151</v>
      </c>
      <c r="F92" s="142" t="s">
        <v>162</v>
      </c>
      <c r="I92" s="143"/>
      <c r="L92" s="33"/>
      <c r="M92" s="144"/>
      <c r="T92" s="54"/>
      <c r="AT92" s="18" t="s">
        <v>151</v>
      </c>
      <c r="AU92" s="18" t="s">
        <v>81</v>
      </c>
    </row>
    <row r="93" spans="2:65" s="1" customFormat="1" ht="11.25">
      <c r="B93" s="33"/>
      <c r="D93" s="145" t="s">
        <v>153</v>
      </c>
      <c r="F93" s="146" t="s">
        <v>163</v>
      </c>
      <c r="I93" s="143"/>
      <c r="L93" s="33"/>
      <c r="M93" s="144"/>
      <c r="T93" s="54"/>
      <c r="AT93" s="18" t="s">
        <v>153</v>
      </c>
      <c r="AU93" s="18" t="s">
        <v>81</v>
      </c>
    </row>
    <row r="94" spans="2:65" s="12" customFormat="1" ht="11.25">
      <c r="B94" s="147"/>
      <c r="D94" s="141" t="s">
        <v>155</v>
      </c>
      <c r="E94" s="148" t="s">
        <v>19</v>
      </c>
      <c r="F94" s="149" t="s">
        <v>1458</v>
      </c>
      <c r="H94" s="148" t="s">
        <v>19</v>
      </c>
      <c r="I94" s="150"/>
      <c r="L94" s="147"/>
      <c r="M94" s="151"/>
      <c r="T94" s="152"/>
      <c r="AT94" s="148" t="s">
        <v>155</v>
      </c>
      <c r="AU94" s="148" t="s">
        <v>81</v>
      </c>
      <c r="AV94" s="12" t="s">
        <v>79</v>
      </c>
      <c r="AW94" s="12" t="s">
        <v>32</v>
      </c>
      <c r="AX94" s="12" t="s">
        <v>71</v>
      </c>
      <c r="AY94" s="148" t="s">
        <v>142</v>
      </c>
    </row>
    <row r="95" spans="2:65" s="13" customFormat="1" ht="11.25">
      <c r="B95" s="153"/>
      <c r="D95" s="141" t="s">
        <v>155</v>
      </c>
      <c r="E95" s="154" t="s">
        <v>19</v>
      </c>
      <c r="F95" s="155" t="s">
        <v>165</v>
      </c>
      <c r="H95" s="156">
        <v>124.08</v>
      </c>
      <c r="I95" s="157"/>
      <c r="L95" s="153"/>
      <c r="M95" s="158"/>
      <c r="T95" s="159"/>
      <c r="AT95" s="154" t="s">
        <v>155</v>
      </c>
      <c r="AU95" s="154" t="s">
        <v>81</v>
      </c>
      <c r="AV95" s="13" t="s">
        <v>81</v>
      </c>
      <c r="AW95" s="13" t="s">
        <v>32</v>
      </c>
      <c r="AX95" s="13" t="s">
        <v>79</v>
      </c>
      <c r="AY95" s="154" t="s">
        <v>142</v>
      </c>
    </row>
    <row r="96" spans="2:65" s="1" customFormat="1" ht="37.9" customHeight="1">
      <c r="B96" s="33"/>
      <c r="C96" s="128" t="s">
        <v>8</v>
      </c>
      <c r="D96" s="128" t="s">
        <v>144</v>
      </c>
      <c r="E96" s="129" t="s">
        <v>1459</v>
      </c>
      <c r="F96" s="130" t="s">
        <v>1460</v>
      </c>
      <c r="G96" s="131" t="s">
        <v>147</v>
      </c>
      <c r="H96" s="132">
        <v>346.49900000000002</v>
      </c>
      <c r="I96" s="133"/>
      <c r="J96" s="134">
        <f>ROUND(I96*H96,2)</f>
        <v>0</v>
      </c>
      <c r="K96" s="130" t="s">
        <v>148</v>
      </c>
      <c r="L96" s="33"/>
      <c r="M96" s="135" t="s">
        <v>19</v>
      </c>
      <c r="N96" s="136" t="s">
        <v>42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149</v>
      </c>
      <c r="AT96" s="139" t="s">
        <v>144</v>
      </c>
      <c r="AU96" s="139" t="s">
        <v>81</v>
      </c>
      <c r="AY96" s="18" t="s">
        <v>142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79</v>
      </c>
      <c r="BK96" s="140">
        <f>ROUND(I96*H96,2)</f>
        <v>0</v>
      </c>
      <c r="BL96" s="18" t="s">
        <v>149</v>
      </c>
      <c r="BM96" s="139" t="s">
        <v>1461</v>
      </c>
    </row>
    <row r="97" spans="2:65" s="1" customFormat="1" ht="29.25">
      <c r="B97" s="33"/>
      <c r="D97" s="141" t="s">
        <v>151</v>
      </c>
      <c r="F97" s="142" t="s">
        <v>1462</v>
      </c>
      <c r="I97" s="143"/>
      <c r="L97" s="33"/>
      <c r="M97" s="144"/>
      <c r="T97" s="54"/>
      <c r="AT97" s="18" t="s">
        <v>151</v>
      </c>
      <c r="AU97" s="18" t="s">
        <v>81</v>
      </c>
    </row>
    <row r="98" spans="2:65" s="1" customFormat="1" ht="11.25">
      <c r="B98" s="33"/>
      <c r="D98" s="145" t="s">
        <v>153</v>
      </c>
      <c r="F98" s="146" t="s">
        <v>1463</v>
      </c>
      <c r="I98" s="143"/>
      <c r="L98" s="33"/>
      <c r="M98" s="144"/>
      <c r="T98" s="54"/>
      <c r="AT98" s="18" t="s">
        <v>153</v>
      </c>
      <c r="AU98" s="18" t="s">
        <v>81</v>
      </c>
    </row>
    <row r="99" spans="2:65" s="12" customFormat="1" ht="11.25">
      <c r="B99" s="147"/>
      <c r="D99" s="141" t="s">
        <v>155</v>
      </c>
      <c r="E99" s="148" t="s">
        <v>19</v>
      </c>
      <c r="F99" s="149" t="s">
        <v>1464</v>
      </c>
      <c r="H99" s="148" t="s">
        <v>19</v>
      </c>
      <c r="I99" s="150"/>
      <c r="L99" s="147"/>
      <c r="M99" s="151"/>
      <c r="T99" s="152"/>
      <c r="AT99" s="148" t="s">
        <v>155</v>
      </c>
      <c r="AU99" s="148" t="s">
        <v>81</v>
      </c>
      <c r="AV99" s="12" t="s">
        <v>79</v>
      </c>
      <c r="AW99" s="12" t="s">
        <v>32</v>
      </c>
      <c r="AX99" s="12" t="s">
        <v>71</v>
      </c>
      <c r="AY99" s="148" t="s">
        <v>142</v>
      </c>
    </row>
    <row r="100" spans="2:65" s="13" customFormat="1" ht="11.25">
      <c r="B100" s="153"/>
      <c r="D100" s="141" t="s">
        <v>155</v>
      </c>
      <c r="E100" s="154" t="s">
        <v>19</v>
      </c>
      <c r="F100" s="155" t="s">
        <v>157</v>
      </c>
      <c r="H100" s="156">
        <v>496.32</v>
      </c>
      <c r="I100" s="157"/>
      <c r="L100" s="153"/>
      <c r="M100" s="158"/>
      <c r="T100" s="159"/>
      <c r="AT100" s="154" t="s">
        <v>155</v>
      </c>
      <c r="AU100" s="154" t="s">
        <v>81</v>
      </c>
      <c r="AV100" s="13" t="s">
        <v>81</v>
      </c>
      <c r="AW100" s="13" t="s">
        <v>32</v>
      </c>
      <c r="AX100" s="13" t="s">
        <v>71</v>
      </c>
      <c r="AY100" s="154" t="s">
        <v>142</v>
      </c>
    </row>
    <row r="101" spans="2:65" s="13" customFormat="1" ht="11.25">
      <c r="B101" s="153"/>
      <c r="D101" s="141" t="s">
        <v>155</v>
      </c>
      <c r="E101" s="154" t="s">
        <v>19</v>
      </c>
      <c r="F101" s="155" t="s">
        <v>1465</v>
      </c>
      <c r="H101" s="156">
        <v>-139.54400000000001</v>
      </c>
      <c r="I101" s="157"/>
      <c r="L101" s="153"/>
      <c r="M101" s="158"/>
      <c r="T101" s="159"/>
      <c r="AT101" s="154" t="s">
        <v>155</v>
      </c>
      <c r="AU101" s="154" t="s">
        <v>81</v>
      </c>
      <c r="AV101" s="13" t="s">
        <v>81</v>
      </c>
      <c r="AW101" s="13" t="s">
        <v>32</v>
      </c>
      <c r="AX101" s="13" t="s">
        <v>71</v>
      </c>
      <c r="AY101" s="154" t="s">
        <v>142</v>
      </c>
    </row>
    <row r="102" spans="2:65" s="13" customFormat="1" ht="11.25">
      <c r="B102" s="153"/>
      <c r="D102" s="141" t="s">
        <v>155</v>
      </c>
      <c r="E102" s="154" t="s">
        <v>19</v>
      </c>
      <c r="F102" s="155" t="s">
        <v>1466</v>
      </c>
      <c r="H102" s="156">
        <v>-10.276999999999999</v>
      </c>
      <c r="I102" s="157"/>
      <c r="L102" s="153"/>
      <c r="M102" s="158"/>
      <c r="T102" s="159"/>
      <c r="AT102" s="154" t="s">
        <v>155</v>
      </c>
      <c r="AU102" s="154" t="s">
        <v>81</v>
      </c>
      <c r="AV102" s="13" t="s">
        <v>81</v>
      </c>
      <c r="AW102" s="13" t="s">
        <v>32</v>
      </c>
      <c r="AX102" s="13" t="s">
        <v>71</v>
      </c>
      <c r="AY102" s="154" t="s">
        <v>142</v>
      </c>
    </row>
    <row r="103" spans="2:65" s="14" customFormat="1" ht="11.25">
      <c r="B103" s="160"/>
      <c r="D103" s="141" t="s">
        <v>155</v>
      </c>
      <c r="E103" s="161" t="s">
        <v>19</v>
      </c>
      <c r="F103" s="162" t="s">
        <v>190</v>
      </c>
      <c r="H103" s="163">
        <v>346.49899999999997</v>
      </c>
      <c r="I103" s="164"/>
      <c r="L103" s="160"/>
      <c r="M103" s="165"/>
      <c r="T103" s="166"/>
      <c r="AT103" s="161" t="s">
        <v>155</v>
      </c>
      <c r="AU103" s="161" t="s">
        <v>81</v>
      </c>
      <c r="AV103" s="14" t="s">
        <v>149</v>
      </c>
      <c r="AW103" s="14" t="s">
        <v>32</v>
      </c>
      <c r="AX103" s="14" t="s">
        <v>79</v>
      </c>
      <c r="AY103" s="161" t="s">
        <v>142</v>
      </c>
    </row>
    <row r="104" spans="2:65" s="1" customFormat="1" ht="24.2" customHeight="1">
      <c r="B104" s="33"/>
      <c r="C104" s="128" t="s">
        <v>244</v>
      </c>
      <c r="D104" s="128" t="s">
        <v>144</v>
      </c>
      <c r="E104" s="129" t="s">
        <v>1467</v>
      </c>
      <c r="F104" s="130" t="s">
        <v>1468</v>
      </c>
      <c r="G104" s="131" t="s">
        <v>147</v>
      </c>
      <c r="H104" s="132">
        <v>346.49900000000002</v>
      </c>
      <c r="I104" s="133"/>
      <c r="J104" s="134">
        <f>ROUND(I104*H104,2)</f>
        <v>0</v>
      </c>
      <c r="K104" s="130" t="s">
        <v>148</v>
      </c>
      <c r="L104" s="33"/>
      <c r="M104" s="135" t="s">
        <v>19</v>
      </c>
      <c r="N104" s="136" t="s">
        <v>42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149</v>
      </c>
      <c r="AT104" s="139" t="s">
        <v>144</v>
      </c>
      <c r="AU104" s="139" t="s">
        <v>81</v>
      </c>
      <c r="AY104" s="18" t="s">
        <v>142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79</v>
      </c>
      <c r="BK104" s="140">
        <f>ROUND(I104*H104,2)</f>
        <v>0</v>
      </c>
      <c r="BL104" s="18" t="s">
        <v>149</v>
      </c>
      <c r="BM104" s="139" t="s">
        <v>1469</v>
      </c>
    </row>
    <row r="105" spans="2:65" s="1" customFormat="1" ht="19.5">
      <c r="B105" s="33"/>
      <c r="D105" s="141" t="s">
        <v>151</v>
      </c>
      <c r="F105" s="142" t="s">
        <v>1470</v>
      </c>
      <c r="I105" s="143"/>
      <c r="L105" s="33"/>
      <c r="M105" s="144"/>
      <c r="T105" s="54"/>
      <c r="AT105" s="18" t="s">
        <v>151</v>
      </c>
      <c r="AU105" s="18" t="s">
        <v>81</v>
      </c>
    </row>
    <row r="106" spans="2:65" s="1" customFormat="1" ht="11.25">
      <c r="B106" s="33"/>
      <c r="D106" s="145" t="s">
        <v>153</v>
      </c>
      <c r="F106" s="146" t="s">
        <v>1471</v>
      </c>
      <c r="I106" s="143"/>
      <c r="L106" s="33"/>
      <c r="M106" s="144"/>
      <c r="T106" s="54"/>
      <c r="AT106" s="18" t="s">
        <v>153</v>
      </c>
      <c r="AU106" s="18" t="s">
        <v>81</v>
      </c>
    </row>
    <row r="107" spans="2:65" s="1" customFormat="1" ht="24.2" customHeight="1">
      <c r="B107" s="33"/>
      <c r="C107" s="128" t="s">
        <v>251</v>
      </c>
      <c r="D107" s="128" t="s">
        <v>144</v>
      </c>
      <c r="E107" s="129" t="s">
        <v>1472</v>
      </c>
      <c r="F107" s="130" t="s">
        <v>1473</v>
      </c>
      <c r="G107" s="131" t="s">
        <v>544</v>
      </c>
      <c r="H107" s="132">
        <v>6</v>
      </c>
      <c r="I107" s="133"/>
      <c r="J107" s="134">
        <f>ROUND(I107*H107,2)</f>
        <v>0</v>
      </c>
      <c r="K107" s="130" t="s">
        <v>148</v>
      </c>
      <c r="L107" s="33"/>
      <c r="M107" s="135" t="s">
        <v>19</v>
      </c>
      <c r="N107" s="136" t="s">
        <v>42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149</v>
      </c>
      <c r="AT107" s="139" t="s">
        <v>144</v>
      </c>
      <c r="AU107" s="139" t="s">
        <v>81</v>
      </c>
      <c r="AY107" s="18" t="s">
        <v>142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79</v>
      </c>
      <c r="BK107" s="140">
        <f>ROUND(I107*H107,2)</f>
        <v>0</v>
      </c>
      <c r="BL107" s="18" t="s">
        <v>149</v>
      </c>
      <c r="BM107" s="139" t="s">
        <v>1474</v>
      </c>
    </row>
    <row r="108" spans="2:65" s="1" customFormat="1" ht="19.5">
      <c r="B108" s="33"/>
      <c r="D108" s="141" t="s">
        <v>151</v>
      </c>
      <c r="F108" s="142" t="s">
        <v>1475</v>
      </c>
      <c r="I108" s="143"/>
      <c r="L108" s="33"/>
      <c r="M108" s="144"/>
      <c r="T108" s="54"/>
      <c r="AT108" s="18" t="s">
        <v>151</v>
      </c>
      <c r="AU108" s="18" t="s">
        <v>81</v>
      </c>
    </row>
    <row r="109" spans="2:65" s="1" customFormat="1" ht="11.25">
      <c r="B109" s="33"/>
      <c r="D109" s="145" t="s">
        <v>153</v>
      </c>
      <c r="F109" s="146" t="s">
        <v>1476</v>
      </c>
      <c r="I109" s="143"/>
      <c r="L109" s="33"/>
      <c r="M109" s="144"/>
      <c r="T109" s="54"/>
      <c r="AT109" s="18" t="s">
        <v>153</v>
      </c>
      <c r="AU109" s="18" t="s">
        <v>81</v>
      </c>
    </row>
    <row r="110" spans="2:65" s="12" customFormat="1" ht="11.25">
      <c r="B110" s="147"/>
      <c r="D110" s="141" t="s">
        <v>155</v>
      </c>
      <c r="E110" s="148" t="s">
        <v>19</v>
      </c>
      <c r="F110" s="149" t="s">
        <v>1477</v>
      </c>
      <c r="H110" s="148" t="s">
        <v>19</v>
      </c>
      <c r="I110" s="150"/>
      <c r="L110" s="147"/>
      <c r="M110" s="151"/>
      <c r="T110" s="152"/>
      <c r="AT110" s="148" t="s">
        <v>155</v>
      </c>
      <c r="AU110" s="148" t="s">
        <v>81</v>
      </c>
      <c r="AV110" s="12" t="s">
        <v>79</v>
      </c>
      <c r="AW110" s="12" t="s">
        <v>32</v>
      </c>
      <c r="AX110" s="12" t="s">
        <v>71</v>
      </c>
      <c r="AY110" s="148" t="s">
        <v>142</v>
      </c>
    </row>
    <row r="111" spans="2:65" s="12" customFormat="1" ht="11.25">
      <c r="B111" s="147"/>
      <c r="D111" s="141" t="s">
        <v>155</v>
      </c>
      <c r="E111" s="148" t="s">
        <v>19</v>
      </c>
      <c r="F111" s="149" t="s">
        <v>1478</v>
      </c>
      <c r="H111" s="148" t="s">
        <v>19</v>
      </c>
      <c r="I111" s="150"/>
      <c r="L111" s="147"/>
      <c r="M111" s="151"/>
      <c r="T111" s="152"/>
      <c r="AT111" s="148" t="s">
        <v>155</v>
      </c>
      <c r="AU111" s="148" t="s">
        <v>81</v>
      </c>
      <c r="AV111" s="12" t="s">
        <v>79</v>
      </c>
      <c r="AW111" s="12" t="s">
        <v>32</v>
      </c>
      <c r="AX111" s="12" t="s">
        <v>71</v>
      </c>
      <c r="AY111" s="148" t="s">
        <v>142</v>
      </c>
    </row>
    <row r="112" spans="2:65" s="13" customFormat="1" ht="11.25">
      <c r="B112" s="153"/>
      <c r="D112" s="141" t="s">
        <v>155</v>
      </c>
      <c r="E112" s="154" t="s">
        <v>19</v>
      </c>
      <c r="F112" s="155" t="s">
        <v>1479</v>
      </c>
      <c r="H112" s="156">
        <v>1</v>
      </c>
      <c r="I112" s="157"/>
      <c r="L112" s="153"/>
      <c r="M112" s="158"/>
      <c r="T112" s="159"/>
      <c r="AT112" s="154" t="s">
        <v>155</v>
      </c>
      <c r="AU112" s="154" t="s">
        <v>81</v>
      </c>
      <c r="AV112" s="13" t="s">
        <v>81</v>
      </c>
      <c r="AW112" s="13" t="s">
        <v>32</v>
      </c>
      <c r="AX112" s="13" t="s">
        <v>71</v>
      </c>
      <c r="AY112" s="154" t="s">
        <v>142</v>
      </c>
    </row>
    <row r="113" spans="2:65" s="13" customFormat="1" ht="11.25">
      <c r="B113" s="153"/>
      <c r="D113" s="141" t="s">
        <v>155</v>
      </c>
      <c r="E113" s="154" t="s">
        <v>19</v>
      </c>
      <c r="F113" s="155" t="s">
        <v>1480</v>
      </c>
      <c r="H113" s="156">
        <v>3</v>
      </c>
      <c r="I113" s="157"/>
      <c r="L113" s="153"/>
      <c r="M113" s="158"/>
      <c r="T113" s="159"/>
      <c r="AT113" s="154" t="s">
        <v>155</v>
      </c>
      <c r="AU113" s="154" t="s">
        <v>81</v>
      </c>
      <c r="AV113" s="13" t="s">
        <v>81</v>
      </c>
      <c r="AW113" s="13" t="s">
        <v>32</v>
      </c>
      <c r="AX113" s="13" t="s">
        <v>71</v>
      </c>
      <c r="AY113" s="154" t="s">
        <v>142</v>
      </c>
    </row>
    <row r="114" spans="2:65" s="13" customFormat="1" ht="11.25">
      <c r="B114" s="153"/>
      <c r="D114" s="141" t="s">
        <v>155</v>
      </c>
      <c r="E114" s="154" t="s">
        <v>19</v>
      </c>
      <c r="F114" s="155" t="s">
        <v>1481</v>
      </c>
      <c r="H114" s="156">
        <v>2</v>
      </c>
      <c r="I114" s="157"/>
      <c r="L114" s="153"/>
      <c r="M114" s="158"/>
      <c r="T114" s="159"/>
      <c r="AT114" s="154" t="s">
        <v>155</v>
      </c>
      <c r="AU114" s="154" t="s">
        <v>81</v>
      </c>
      <c r="AV114" s="13" t="s">
        <v>81</v>
      </c>
      <c r="AW114" s="13" t="s">
        <v>32</v>
      </c>
      <c r="AX114" s="13" t="s">
        <v>71</v>
      </c>
      <c r="AY114" s="154" t="s">
        <v>142</v>
      </c>
    </row>
    <row r="115" spans="2:65" s="14" customFormat="1" ht="11.25">
      <c r="B115" s="160"/>
      <c r="D115" s="141" t="s">
        <v>155</v>
      </c>
      <c r="E115" s="161" t="s">
        <v>19</v>
      </c>
      <c r="F115" s="162" t="s">
        <v>190</v>
      </c>
      <c r="H115" s="163">
        <v>6</v>
      </c>
      <c r="I115" s="164"/>
      <c r="L115" s="160"/>
      <c r="M115" s="165"/>
      <c r="T115" s="166"/>
      <c r="AT115" s="161" t="s">
        <v>155</v>
      </c>
      <c r="AU115" s="161" t="s">
        <v>81</v>
      </c>
      <c r="AV115" s="14" t="s">
        <v>149</v>
      </c>
      <c r="AW115" s="14" t="s">
        <v>32</v>
      </c>
      <c r="AX115" s="14" t="s">
        <v>79</v>
      </c>
      <c r="AY115" s="161" t="s">
        <v>142</v>
      </c>
    </row>
    <row r="116" spans="2:65" s="1" customFormat="1" ht="21.75" customHeight="1">
      <c r="B116" s="33"/>
      <c r="C116" s="167" t="s">
        <v>259</v>
      </c>
      <c r="D116" s="167" t="s">
        <v>449</v>
      </c>
      <c r="E116" s="168" t="s">
        <v>1482</v>
      </c>
      <c r="F116" s="169" t="s">
        <v>1483</v>
      </c>
      <c r="G116" s="170" t="s">
        <v>19</v>
      </c>
      <c r="H116" s="171">
        <v>3</v>
      </c>
      <c r="I116" s="172"/>
      <c r="J116" s="173">
        <f>ROUND(I116*H116,2)</f>
        <v>0</v>
      </c>
      <c r="K116" s="169" t="s">
        <v>19</v>
      </c>
      <c r="L116" s="174"/>
      <c r="M116" s="175" t="s">
        <v>19</v>
      </c>
      <c r="N116" s="176" t="s">
        <v>42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207</v>
      </c>
      <c r="AT116" s="139" t="s">
        <v>449</v>
      </c>
      <c r="AU116" s="139" t="s">
        <v>81</v>
      </c>
      <c r="AY116" s="18" t="s">
        <v>142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79</v>
      </c>
      <c r="BK116" s="140">
        <f>ROUND(I116*H116,2)</f>
        <v>0</v>
      </c>
      <c r="BL116" s="18" t="s">
        <v>149</v>
      </c>
      <c r="BM116" s="139" t="s">
        <v>1484</v>
      </c>
    </row>
    <row r="117" spans="2:65" s="1" customFormat="1" ht="11.25">
      <c r="B117" s="33"/>
      <c r="D117" s="141" t="s">
        <v>151</v>
      </c>
      <c r="F117" s="142" t="s">
        <v>1483</v>
      </c>
      <c r="I117" s="143"/>
      <c r="L117" s="33"/>
      <c r="M117" s="144"/>
      <c r="T117" s="54"/>
      <c r="AT117" s="18" t="s">
        <v>151</v>
      </c>
      <c r="AU117" s="18" t="s">
        <v>81</v>
      </c>
    </row>
    <row r="118" spans="2:65" s="1" customFormat="1" ht="21.75" customHeight="1">
      <c r="B118" s="33"/>
      <c r="C118" s="167" t="s">
        <v>267</v>
      </c>
      <c r="D118" s="167" t="s">
        <v>449</v>
      </c>
      <c r="E118" s="168" t="s">
        <v>1485</v>
      </c>
      <c r="F118" s="169" t="s">
        <v>1486</v>
      </c>
      <c r="G118" s="170" t="s">
        <v>19</v>
      </c>
      <c r="H118" s="171">
        <v>1</v>
      </c>
      <c r="I118" s="172"/>
      <c r="J118" s="173">
        <f>ROUND(I118*H118,2)</f>
        <v>0</v>
      </c>
      <c r="K118" s="169" t="s">
        <v>19</v>
      </c>
      <c r="L118" s="174"/>
      <c r="M118" s="175" t="s">
        <v>19</v>
      </c>
      <c r="N118" s="176" t="s">
        <v>42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207</v>
      </c>
      <c r="AT118" s="139" t="s">
        <v>449</v>
      </c>
      <c r="AU118" s="139" t="s">
        <v>81</v>
      </c>
      <c r="AY118" s="18" t="s">
        <v>142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79</v>
      </c>
      <c r="BK118" s="140">
        <f>ROUND(I118*H118,2)</f>
        <v>0</v>
      </c>
      <c r="BL118" s="18" t="s">
        <v>149</v>
      </c>
      <c r="BM118" s="139" t="s">
        <v>1487</v>
      </c>
    </row>
    <row r="119" spans="2:65" s="1" customFormat="1" ht="11.25">
      <c r="B119" s="33"/>
      <c r="D119" s="141" t="s">
        <v>151</v>
      </c>
      <c r="F119" s="142" t="s">
        <v>1486</v>
      </c>
      <c r="I119" s="143"/>
      <c r="L119" s="33"/>
      <c r="M119" s="144"/>
      <c r="T119" s="54"/>
      <c r="AT119" s="18" t="s">
        <v>151</v>
      </c>
      <c r="AU119" s="18" t="s">
        <v>81</v>
      </c>
    </row>
    <row r="120" spans="2:65" s="1" customFormat="1" ht="24.2" customHeight="1">
      <c r="B120" s="33"/>
      <c r="C120" s="167" t="s">
        <v>274</v>
      </c>
      <c r="D120" s="167" t="s">
        <v>449</v>
      </c>
      <c r="E120" s="168" t="s">
        <v>1488</v>
      </c>
      <c r="F120" s="169" t="s">
        <v>1489</v>
      </c>
      <c r="G120" s="170" t="s">
        <v>544</v>
      </c>
      <c r="H120" s="171">
        <v>2</v>
      </c>
      <c r="I120" s="172"/>
      <c r="J120" s="173">
        <f>ROUND(I120*H120,2)</f>
        <v>0</v>
      </c>
      <c r="K120" s="169" t="s">
        <v>148</v>
      </c>
      <c r="L120" s="174"/>
      <c r="M120" s="175" t="s">
        <v>19</v>
      </c>
      <c r="N120" s="176" t="s">
        <v>42</v>
      </c>
      <c r="P120" s="137">
        <f>O120*H120</f>
        <v>0</v>
      </c>
      <c r="Q120" s="137">
        <v>1.7999999999999999E-2</v>
      </c>
      <c r="R120" s="137">
        <f>Q120*H120</f>
        <v>3.5999999999999997E-2</v>
      </c>
      <c r="S120" s="137">
        <v>0</v>
      </c>
      <c r="T120" s="138">
        <f>S120*H120</f>
        <v>0</v>
      </c>
      <c r="AR120" s="139" t="s">
        <v>207</v>
      </c>
      <c r="AT120" s="139" t="s">
        <v>449</v>
      </c>
      <c r="AU120" s="139" t="s">
        <v>81</v>
      </c>
      <c r="AY120" s="18" t="s">
        <v>142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8" t="s">
        <v>79</v>
      </c>
      <c r="BK120" s="140">
        <f>ROUND(I120*H120,2)</f>
        <v>0</v>
      </c>
      <c r="BL120" s="18" t="s">
        <v>149</v>
      </c>
      <c r="BM120" s="139" t="s">
        <v>1490</v>
      </c>
    </row>
    <row r="121" spans="2:65" s="1" customFormat="1" ht="11.25">
      <c r="B121" s="33"/>
      <c r="D121" s="141" t="s">
        <v>151</v>
      </c>
      <c r="F121" s="142" t="s">
        <v>1489</v>
      </c>
      <c r="I121" s="143"/>
      <c r="L121" s="33"/>
      <c r="M121" s="144"/>
      <c r="T121" s="54"/>
      <c r="AT121" s="18" t="s">
        <v>151</v>
      </c>
      <c r="AU121" s="18" t="s">
        <v>81</v>
      </c>
    </row>
    <row r="122" spans="2:65" s="11" customFormat="1" ht="22.9" customHeight="1">
      <c r="B122" s="116"/>
      <c r="D122" s="117" t="s">
        <v>70</v>
      </c>
      <c r="E122" s="126" t="s">
        <v>579</v>
      </c>
      <c r="F122" s="126" t="s">
        <v>572</v>
      </c>
      <c r="I122" s="119"/>
      <c r="J122" s="127">
        <f>BK122</f>
        <v>0</v>
      </c>
      <c r="L122" s="116"/>
      <c r="M122" s="121"/>
      <c r="P122" s="122">
        <f>SUM(P123:P125)</f>
        <v>0</v>
      </c>
      <c r="R122" s="122">
        <f>SUM(R123:R125)</f>
        <v>0</v>
      </c>
      <c r="T122" s="123">
        <f>SUM(T123:T125)</f>
        <v>0</v>
      </c>
      <c r="AR122" s="117" t="s">
        <v>79</v>
      </c>
      <c r="AT122" s="124" t="s">
        <v>70</v>
      </c>
      <c r="AU122" s="124" t="s">
        <v>79</v>
      </c>
      <c r="AY122" s="117" t="s">
        <v>142</v>
      </c>
      <c r="BK122" s="125">
        <f>SUM(BK123:BK125)</f>
        <v>0</v>
      </c>
    </row>
    <row r="123" spans="2:65" s="1" customFormat="1" ht="24.2" customHeight="1">
      <c r="B123" s="33"/>
      <c r="C123" s="128" t="s">
        <v>520</v>
      </c>
      <c r="D123" s="128" t="s">
        <v>144</v>
      </c>
      <c r="E123" s="129" t="s">
        <v>1442</v>
      </c>
      <c r="F123" s="130" t="s">
        <v>1443</v>
      </c>
      <c r="G123" s="131" t="s">
        <v>216</v>
      </c>
      <c r="H123" s="132">
        <v>9.2010000000000005</v>
      </c>
      <c r="I123" s="133"/>
      <c r="J123" s="134">
        <f>ROUND(I123*H123,2)</f>
        <v>0</v>
      </c>
      <c r="K123" s="130" t="s">
        <v>148</v>
      </c>
      <c r="L123" s="33"/>
      <c r="M123" s="135" t="s">
        <v>19</v>
      </c>
      <c r="N123" s="136" t="s">
        <v>42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149</v>
      </c>
      <c r="AT123" s="139" t="s">
        <v>144</v>
      </c>
      <c r="AU123" s="139" t="s">
        <v>81</v>
      </c>
      <c r="AY123" s="18" t="s">
        <v>142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79</v>
      </c>
      <c r="BK123" s="140">
        <f>ROUND(I123*H123,2)</f>
        <v>0</v>
      </c>
      <c r="BL123" s="18" t="s">
        <v>149</v>
      </c>
      <c r="BM123" s="139" t="s">
        <v>1444</v>
      </c>
    </row>
    <row r="124" spans="2:65" s="1" customFormat="1" ht="19.5">
      <c r="B124" s="33"/>
      <c r="D124" s="141" t="s">
        <v>151</v>
      </c>
      <c r="F124" s="142" t="s">
        <v>1445</v>
      </c>
      <c r="I124" s="143"/>
      <c r="L124" s="33"/>
      <c r="M124" s="144"/>
      <c r="T124" s="54"/>
      <c r="AT124" s="18" t="s">
        <v>151</v>
      </c>
      <c r="AU124" s="18" t="s">
        <v>81</v>
      </c>
    </row>
    <row r="125" spans="2:65" s="1" customFormat="1" ht="11.25">
      <c r="B125" s="33"/>
      <c r="D125" s="145" t="s">
        <v>153</v>
      </c>
      <c r="F125" s="146" t="s">
        <v>1446</v>
      </c>
      <c r="I125" s="143"/>
      <c r="L125" s="33"/>
      <c r="M125" s="190"/>
      <c r="N125" s="191"/>
      <c r="O125" s="191"/>
      <c r="P125" s="191"/>
      <c r="Q125" s="191"/>
      <c r="R125" s="191"/>
      <c r="S125" s="191"/>
      <c r="T125" s="192"/>
      <c r="AT125" s="18" t="s">
        <v>153</v>
      </c>
      <c r="AU125" s="18" t="s">
        <v>81</v>
      </c>
    </row>
    <row r="126" spans="2:65" s="1" customFormat="1" ht="6.95" customHeight="1"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33"/>
    </row>
  </sheetData>
  <sheetProtection algorithmName="SHA-512" hashValue="P3RlUPcFCWXll321SOdCKkr7nq+G1l0TyUoM7shEiGXobOfgeM6QMC0Pt8Vw1Pe1JZf2Yx4uMWR9hNufNAwLBg==" saltValue="FfEBM8SfzkP2m2dDufSF4yYggWy4+f2/1axBLMbfRCI+4OsKZOaSEPAP3FYqoFiBBqD5vlou6MnTq3FK+9xVMA==" spinCount="100000" sheet="1" objects="1" scenarios="1" formatColumns="0" formatRows="0" autoFilter="0"/>
  <autoFilter ref="C81:K125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400-000000000000}"/>
    <hyperlink ref="F93" r:id="rId2" xr:uid="{00000000-0004-0000-0400-000001000000}"/>
    <hyperlink ref="F98" r:id="rId3" xr:uid="{00000000-0004-0000-0400-000002000000}"/>
    <hyperlink ref="F106" r:id="rId4" xr:uid="{00000000-0004-0000-0400-000003000000}"/>
    <hyperlink ref="F109" r:id="rId5" xr:uid="{00000000-0004-0000-0400-000004000000}"/>
    <hyperlink ref="F125" r:id="rId6" xr:uid="{00000000-0004-0000-04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93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KRÁLŮV DVŮR - Plnící místo HZS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1491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45866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19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19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19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71.25" customHeight="1">
      <c r="B27" s="87"/>
      <c r="E27" s="304" t="s">
        <v>1492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37</v>
      </c>
      <c r="J30" s="64">
        <f>ROUND(J87,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>
      <c r="B33" s="33"/>
      <c r="D33" s="53" t="s">
        <v>41</v>
      </c>
      <c r="E33" s="28" t="s">
        <v>42</v>
      </c>
      <c r="F33" s="89">
        <f>ROUND((SUM(BE87:BE222)),  2)</f>
        <v>0</v>
      </c>
      <c r="I33" s="90">
        <v>0.21</v>
      </c>
      <c r="J33" s="89">
        <f>ROUND(((SUM(BE87:BE222))*I33),  2)</f>
        <v>0</v>
      </c>
      <c r="L33" s="33"/>
    </row>
    <row r="34" spans="2:12" s="1" customFormat="1" ht="14.45" customHeight="1">
      <c r="B34" s="33"/>
      <c r="E34" s="28" t="s">
        <v>43</v>
      </c>
      <c r="F34" s="89">
        <f>ROUND((SUM(BF87:BF222)),  2)</f>
        <v>0</v>
      </c>
      <c r="I34" s="90">
        <v>0.12</v>
      </c>
      <c r="J34" s="89">
        <f>ROUND(((SUM(BF87:BF222))*I34),  2)</f>
        <v>0</v>
      </c>
      <c r="L34" s="33"/>
    </row>
    <row r="35" spans="2:12" s="1" customFormat="1" ht="14.45" hidden="1" customHeight="1">
      <c r="B35" s="33"/>
      <c r="E35" s="28" t="s">
        <v>44</v>
      </c>
      <c r="F35" s="89">
        <f>ROUND((SUM(BG87:BG222)),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45</v>
      </c>
      <c r="F36" s="89">
        <f>ROUND((SUM(BH87:BH222)),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46</v>
      </c>
      <c r="F37" s="89">
        <f>ROUND((SUM(BI87:BI222)),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KRÁLŮV DVŮR - Plnící místo HZS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04 - Technologické zařízení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Králův Dvůr</v>
      </c>
      <c r="I52" s="28" t="s">
        <v>23</v>
      </c>
      <c r="J52" s="50">
        <f>IF(J12="","",J12)</f>
        <v>45866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24</v>
      </c>
      <c r="F54" s="26" t="str">
        <f>E15</f>
        <v>Město Králův Dvůr,nám. Míru 139,267 01 Králův Dvůr</v>
      </c>
      <c r="I54" s="28" t="s">
        <v>30</v>
      </c>
      <c r="J54" s="31" t="str">
        <f>E21</f>
        <v>Spektra PRO spol. s r.o.,V Hlinkách 1548,266 01 Be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p. Lenka Dejdarová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69</v>
      </c>
      <c r="J59" s="64">
        <f>J87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104</v>
      </c>
      <c r="E60" s="102"/>
      <c r="F60" s="102"/>
      <c r="G60" s="102"/>
      <c r="H60" s="102"/>
      <c r="I60" s="102"/>
      <c r="J60" s="103">
        <f>J88</f>
        <v>0</v>
      </c>
      <c r="L60" s="100"/>
    </row>
    <row r="61" spans="2:47" s="9" customFormat="1" ht="19.899999999999999" customHeight="1">
      <c r="B61" s="104"/>
      <c r="D61" s="105" t="s">
        <v>105</v>
      </c>
      <c r="E61" s="106"/>
      <c r="F61" s="106"/>
      <c r="G61" s="106"/>
      <c r="H61" s="106"/>
      <c r="I61" s="106"/>
      <c r="J61" s="107">
        <f>J89</f>
        <v>0</v>
      </c>
      <c r="L61" s="104"/>
    </row>
    <row r="62" spans="2:47" s="9" customFormat="1" ht="19.899999999999999" customHeight="1">
      <c r="B62" s="104"/>
      <c r="D62" s="105" t="s">
        <v>108</v>
      </c>
      <c r="E62" s="106"/>
      <c r="F62" s="106"/>
      <c r="G62" s="106"/>
      <c r="H62" s="106"/>
      <c r="I62" s="106"/>
      <c r="J62" s="107">
        <f>J122</f>
        <v>0</v>
      </c>
      <c r="L62" s="104"/>
    </row>
    <row r="63" spans="2:47" s="9" customFormat="1" ht="19.899999999999999" customHeight="1">
      <c r="B63" s="104"/>
      <c r="D63" s="105" t="s">
        <v>111</v>
      </c>
      <c r="E63" s="106"/>
      <c r="F63" s="106"/>
      <c r="G63" s="106"/>
      <c r="H63" s="106"/>
      <c r="I63" s="106"/>
      <c r="J63" s="107">
        <f>J129</f>
        <v>0</v>
      </c>
      <c r="L63" s="104"/>
    </row>
    <row r="64" spans="2:47" s="9" customFormat="1" ht="19.899999999999999" customHeight="1">
      <c r="B64" s="104"/>
      <c r="D64" s="105" t="s">
        <v>114</v>
      </c>
      <c r="E64" s="106"/>
      <c r="F64" s="106"/>
      <c r="G64" s="106"/>
      <c r="H64" s="106"/>
      <c r="I64" s="106"/>
      <c r="J64" s="107">
        <f>J138</f>
        <v>0</v>
      </c>
      <c r="L64" s="104"/>
    </row>
    <row r="65" spans="2:12" s="8" customFormat="1" ht="24.95" customHeight="1">
      <c r="B65" s="100"/>
      <c r="D65" s="101" t="s">
        <v>115</v>
      </c>
      <c r="E65" s="102"/>
      <c r="F65" s="102"/>
      <c r="G65" s="102"/>
      <c r="H65" s="102"/>
      <c r="I65" s="102"/>
      <c r="J65" s="103">
        <f>J139</f>
        <v>0</v>
      </c>
      <c r="L65" s="100"/>
    </row>
    <row r="66" spans="2:12" s="9" customFormat="1" ht="19.899999999999999" customHeight="1">
      <c r="B66" s="104"/>
      <c r="D66" s="105" t="s">
        <v>1493</v>
      </c>
      <c r="E66" s="106"/>
      <c r="F66" s="106"/>
      <c r="G66" s="106"/>
      <c r="H66" s="106"/>
      <c r="I66" s="106"/>
      <c r="J66" s="107">
        <f>J140</f>
        <v>0</v>
      </c>
      <c r="L66" s="104"/>
    </row>
    <row r="67" spans="2:12" s="9" customFormat="1" ht="19.899999999999999" customHeight="1">
      <c r="B67" s="104"/>
      <c r="D67" s="105" t="s">
        <v>1494</v>
      </c>
      <c r="E67" s="106"/>
      <c r="F67" s="106"/>
      <c r="G67" s="106"/>
      <c r="H67" s="106"/>
      <c r="I67" s="106"/>
      <c r="J67" s="107">
        <f>J143</f>
        <v>0</v>
      </c>
      <c r="L67" s="104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127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15" t="str">
        <f>E7</f>
        <v>KRÁLŮV DVŮR - Plnící místo HZS</v>
      </c>
      <c r="F77" s="316"/>
      <c r="G77" s="316"/>
      <c r="H77" s="316"/>
      <c r="L77" s="33"/>
    </row>
    <row r="78" spans="2:12" s="1" customFormat="1" ht="12" customHeight="1">
      <c r="B78" s="33"/>
      <c r="C78" s="28" t="s">
        <v>98</v>
      </c>
      <c r="L78" s="33"/>
    </row>
    <row r="79" spans="2:12" s="1" customFormat="1" ht="16.5" customHeight="1">
      <c r="B79" s="33"/>
      <c r="E79" s="278" t="str">
        <f>E9</f>
        <v>04 - Technologické zařízení</v>
      </c>
      <c r="F79" s="317"/>
      <c r="G79" s="317"/>
      <c r="H79" s="317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F12</f>
        <v>Králův Dvůr</v>
      </c>
      <c r="I81" s="28" t="s">
        <v>23</v>
      </c>
      <c r="J81" s="50">
        <f>IF(J12="","",J12)</f>
        <v>45866</v>
      </c>
      <c r="L81" s="33"/>
    </row>
    <row r="82" spans="2:65" s="1" customFormat="1" ht="6.95" customHeight="1">
      <c r="B82" s="33"/>
      <c r="L82" s="33"/>
    </row>
    <row r="83" spans="2:65" s="1" customFormat="1" ht="40.15" customHeight="1">
      <c r="B83" s="33"/>
      <c r="C83" s="28" t="s">
        <v>24</v>
      </c>
      <c r="F83" s="26" t="str">
        <f>E15</f>
        <v>Město Králův Dvůr,nám. Míru 139,267 01 Králův Dvůr</v>
      </c>
      <c r="I83" s="28" t="s">
        <v>30</v>
      </c>
      <c r="J83" s="31" t="str">
        <f>E21</f>
        <v>Spektra PRO spol. s r.o.,V Hlinkách 1548,266 01 Be</v>
      </c>
      <c r="L83" s="33"/>
    </row>
    <row r="84" spans="2:65" s="1" customFormat="1" ht="15.2" customHeight="1">
      <c r="B84" s="33"/>
      <c r="C84" s="28" t="s">
        <v>28</v>
      </c>
      <c r="F84" s="26" t="str">
        <f>IF(E18="","",E18)</f>
        <v>Vyplň údaj</v>
      </c>
      <c r="I84" s="28" t="s">
        <v>33</v>
      </c>
      <c r="J84" s="31" t="str">
        <f>E24</f>
        <v>p. Lenka Dejdarová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08"/>
      <c r="C86" s="109" t="s">
        <v>128</v>
      </c>
      <c r="D86" s="110" t="s">
        <v>56</v>
      </c>
      <c r="E86" s="110" t="s">
        <v>52</v>
      </c>
      <c r="F86" s="110" t="s">
        <v>53</v>
      </c>
      <c r="G86" s="110" t="s">
        <v>129</v>
      </c>
      <c r="H86" s="110" t="s">
        <v>130</v>
      </c>
      <c r="I86" s="110" t="s">
        <v>131</v>
      </c>
      <c r="J86" s="110" t="s">
        <v>102</v>
      </c>
      <c r="K86" s="111" t="s">
        <v>132</v>
      </c>
      <c r="L86" s="108"/>
      <c r="M86" s="57" t="s">
        <v>19</v>
      </c>
      <c r="N86" s="58" t="s">
        <v>41</v>
      </c>
      <c r="O86" s="58" t="s">
        <v>133</v>
      </c>
      <c r="P86" s="58" t="s">
        <v>134</v>
      </c>
      <c r="Q86" s="58" t="s">
        <v>135</v>
      </c>
      <c r="R86" s="58" t="s">
        <v>136</v>
      </c>
      <c r="S86" s="58" t="s">
        <v>137</v>
      </c>
      <c r="T86" s="59" t="s">
        <v>138</v>
      </c>
    </row>
    <row r="87" spans="2:65" s="1" customFormat="1" ht="22.9" customHeight="1">
      <c r="B87" s="33"/>
      <c r="C87" s="62" t="s">
        <v>139</v>
      </c>
      <c r="J87" s="112">
        <f>BK87</f>
        <v>0</v>
      </c>
      <c r="L87" s="33"/>
      <c r="M87" s="60"/>
      <c r="N87" s="51"/>
      <c r="O87" s="51"/>
      <c r="P87" s="113">
        <f>P88+P139</f>
        <v>0</v>
      </c>
      <c r="Q87" s="51"/>
      <c r="R87" s="113">
        <f>R88+R139</f>
        <v>10.735264999999998</v>
      </c>
      <c r="S87" s="51"/>
      <c r="T87" s="114">
        <f>T88+T139</f>
        <v>0</v>
      </c>
      <c r="AT87" s="18" t="s">
        <v>70</v>
      </c>
      <c r="AU87" s="18" t="s">
        <v>103</v>
      </c>
      <c r="BK87" s="115">
        <f>BK88+BK139</f>
        <v>0</v>
      </c>
    </row>
    <row r="88" spans="2:65" s="11" customFormat="1" ht="25.9" customHeight="1">
      <c r="B88" s="116"/>
      <c r="D88" s="117" t="s">
        <v>70</v>
      </c>
      <c r="E88" s="118" t="s">
        <v>140</v>
      </c>
      <c r="F88" s="118" t="s">
        <v>141</v>
      </c>
      <c r="I88" s="119"/>
      <c r="J88" s="120">
        <f>BK88</f>
        <v>0</v>
      </c>
      <c r="L88" s="116"/>
      <c r="M88" s="121"/>
      <c r="P88" s="122">
        <f>P89+P122+P129+P138</f>
        <v>0</v>
      </c>
      <c r="R88" s="122">
        <f>R89+R122+R129+R138</f>
        <v>9.3439979999999991</v>
      </c>
      <c r="T88" s="123">
        <f>T89+T122+T129+T138</f>
        <v>0</v>
      </c>
      <c r="AR88" s="117" t="s">
        <v>79</v>
      </c>
      <c r="AT88" s="124" t="s">
        <v>70</v>
      </c>
      <c r="AU88" s="124" t="s">
        <v>71</v>
      </c>
      <c r="AY88" s="117" t="s">
        <v>142</v>
      </c>
      <c r="BK88" s="125">
        <f>BK89+BK122+BK129+BK138</f>
        <v>0</v>
      </c>
    </row>
    <row r="89" spans="2:65" s="11" customFormat="1" ht="22.9" customHeight="1">
      <c r="B89" s="116"/>
      <c r="D89" s="117" t="s">
        <v>70</v>
      </c>
      <c r="E89" s="126" t="s">
        <v>79</v>
      </c>
      <c r="F89" s="126" t="s">
        <v>143</v>
      </c>
      <c r="I89" s="119"/>
      <c r="J89" s="127">
        <f>BK89</f>
        <v>0</v>
      </c>
      <c r="L89" s="116"/>
      <c r="M89" s="121"/>
      <c r="P89" s="122">
        <f>SUM(P90:P121)</f>
        <v>0</v>
      </c>
      <c r="R89" s="122">
        <f>SUM(R90:R121)</f>
        <v>6.84</v>
      </c>
      <c r="T89" s="123">
        <f>SUM(T90:T121)</f>
        <v>0</v>
      </c>
      <c r="AR89" s="117" t="s">
        <v>79</v>
      </c>
      <c r="AT89" s="124" t="s">
        <v>70</v>
      </c>
      <c r="AU89" s="124" t="s">
        <v>79</v>
      </c>
      <c r="AY89" s="117" t="s">
        <v>142</v>
      </c>
      <c r="BK89" s="125">
        <f>SUM(BK90:BK121)</f>
        <v>0</v>
      </c>
    </row>
    <row r="90" spans="2:65" s="1" customFormat="1" ht="33" customHeight="1">
      <c r="B90" s="33"/>
      <c r="C90" s="128" t="s">
        <v>79</v>
      </c>
      <c r="D90" s="128" t="s">
        <v>144</v>
      </c>
      <c r="E90" s="129" t="s">
        <v>1237</v>
      </c>
      <c r="F90" s="130" t="s">
        <v>1238</v>
      </c>
      <c r="G90" s="131" t="s">
        <v>160</v>
      </c>
      <c r="H90" s="132">
        <v>9.9</v>
      </c>
      <c r="I90" s="133"/>
      <c r="J90" s="134">
        <f>ROUND(I90*H90,2)</f>
        <v>0</v>
      </c>
      <c r="K90" s="130" t="s">
        <v>148</v>
      </c>
      <c r="L90" s="33"/>
      <c r="M90" s="135" t="s">
        <v>19</v>
      </c>
      <c r="N90" s="136" t="s">
        <v>42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149</v>
      </c>
      <c r="AT90" s="139" t="s">
        <v>144</v>
      </c>
      <c r="AU90" s="139" t="s">
        <v>81</v>
      </c>
      <c r="AY90" s="18" t="s">
        <v>142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79</v>
      </c>
      <c r="BK90" s="140">
        <f>ROUND(I90*H90,2)</f>
        <v>0</v>
      </c>
      <c r="BL90" s="18" t="s">
        <v>149</v>
      </c>
      <c r="BM90" s="139" t="s">
        <v>1495</v>
      </c>
    </row>
    <row r="91" spans="2:65" s="1" customFormat="1" ht="29.25">
      <c r="B91" s="33"/>
      <c r="D91" s="141" t="s">
        <v>151</v>
      </c>
      <c r="F91" s="142" t="s">
        <v>1240</v>
      </c>
      <c r="I91" s="143"/>
      <c r="L91" s="33"/>
      <c r="M91" s="144"/>
      <c r="T91" s="54"/>
      <c r="AT91" s="18" t="s">
        <v>151</v>
      </c>
      <c r="AU91" s="18" t="s">
        <v>81</v>
      </c>
    </row>
    <row r="92" spans="2:65" s="1" customFormat="1" ht="11.25">
      <c r="B92" s="33"/>
      <c r="D92" s="145" t="s">
        <v>153</v>
      </c>
      <c r="F92" s="146" t="s">
        <v>1241</v>
      </c>
      <c r="I92" s="143"/>
      <c r="L92" s="33"/>
      <c r="M92" s="144"/>
      <c r="T92" s="54"/>
      <c r="AT92" s="18" t="s">
        <v>153</v>
      </c>
      <c r="AU92" s="18" t="s">
        <v>81</v>
      </c>
    </row>
    <row r="93" spans="2:65" s="12" customFormat="1" ht="33.75">
      <c r="B93" s="147"/>
      <c r="D93" s="141" t="s">
        <v>155</v>
      </c>
      <c r="E93" s="148" t="s">
        <v>19</v>
      </c>
      <c r="F93" s="149" t="s">
        <v>1496</v>
      </c>
      <c r="H93" s="148" t="s">
        <v>19</v>
      </c>
      <c r="I93" s="150"/>
      <c r="L93" s="147"/>
      <c r="M93" s="151"/>
      <c r="T93" s="152"/>
      <c r="AT93" s="148" t="s">
        <v>155</v>
      </c>
      <c r="AU93" s="148" t="s">
        <v>81</v>
      </c>
      <c r="AV93" s="12" t="s">
        <v>79</v>
      </c>
      <c r="AW93" s="12" t="s">
        <v>32</v>
      </c>
      <c r="AX93" s="12" t="s">
        <v>71</v>
      </c>
      <c r="AY93" s="148" t="s">
        <v>142</v>
      </c>
    </row>
    <row r="94" spans="2:65" s="13" customFormat="1" ht="11.25">
      <c r="B94" s="153"/>
      <c r="D94" s="141" t="s">
        <v>155</v>
      </c>
      <c r="E94" s="154" t="s">
        <v>19</v>
      </c>
      <c r="F94" s="155" t="s">
        <v>1497</v>
      </c>
      <c r="H94" s="156">
        <v>9.9</v>
      </c>
      <c r="I94" s="157"/>
      <c r="L94" s="153"/>
      <c r="M94" s="158"/>
      <c r="T94" s="159"/>
      <c r="AT94" s="154" t="s">
        <v>155</v>
      </c>
      <c r="AU94" s="154" t="s">
        <v>81</v>
      </c>
      <c r="AV94" s="13" t="s">
        <v>81</v>
      </c>
      <c r="AW94" s="13" t="s">
        <v>32</v>
      </c>
      <c r="AX94" s="13" t="s">
        <v>79</v>
      </c>
      <c r="AY94" s="154" t="s">
        <v>142</v>
      </c>
    </row>
    <row r="95" spans="2:65" s="1" customFormat="1" ht="37.9" customHeight="1">
      <c r="B95" s="33"/>
      <c r="C95" s="128" t="s">
        <v>81</v>
      </c>
      <c r="D95" s="128" t="s">
        <v>144</v>
      </c>
      <c r="E95" s="129" t="s">
        <v>199</v>
      </c>
      <c r="F95" s="130" t="s">
        <v>200</v>
      </c>
      <c r="G95" s="131" t="s">
        <v>160</v>
      </c>
      <c r="H95" s="132">
        <v>6.87</v>
      </c>
      <c r="I95" s="133"/>
      <c r="J95" s="134">
        <f>ROUND(I95*H95,2)</f>
        <v>0</v>
      </c>
      <c r="K95" s="130" t="s">
        <v>148</v>
      </c>
      <c r="L95" s="33"/>
      <c r="M95" s="135" t="s">
        <v>19</v>
      </c>
      <c r="N95" s="136" t="s">
        <v>42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149</v>
      </c>
      <c r="AT95" s="139" t="s">
        <v>144</v>
      </c>
      <c r="AU95" s="139" t="s">
        <v>81</v>
      </c>
      <c r="AY95" s="18" t="s">
        <v>142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8" t="s">
        <v>79</v>
      </c>
      <c r="BK95" s="140">
        <f>ROUND(I95*H95,2)</f>
        <v>0</v>
      </c>
      <c r="BL95" s="18" t="s">
        <v>149</v>
      </c>
      <c r="BM95" s="139" t="s">
        <v>1498</v>
      </c>
    </row>
    <row r="96" spans="2:65" s="1" customFormat="1" ht="39">
      <c r="B96" s="33"/>
      <c r="D96" s="141" t="s">
        <v>151</v>
      </c>
      <c r="F96" s="142" t="s">
        <v>202</v>
      </c>
      <c r="I96" s="143"/>
      <c r="L96" s="33"/>
      <c r="M96" s="144"/>
      <c r="T96" s="54"/>
      <c r="AT96" s="18" t="s">
        <v>151</v>
      </c>
      <c r="AU96" s="18" t="s">
        <v>81</v>
      </c>
    </row>
    <row r="97" spans="2:65" s="1" customFormat="1" ht="11.25">
      <c r="B97" s="33"/>
      <c r="D97" s="145" t="s">
        <v>153</v>
      </c>
      <c r="F97" s="146" t="s">
        <v>203</v>
      </c>
      <c r="I97" s="143"/>
      <c r="L97" s="33"/>
      <c r="M97" s="144"/>
      <c r="T97" s="54"/>
      <c r="AT97" s="18" t="s">
        <v>153</v>
      </c>
      <c r="AU97" s="18" t="s">
        <v>81</v>
      </c>
    </row>
    <row r="98" spans="2:65" s="12" customFormat="1" ht="11.25">
      <c r="B98" s="147"/>
      <c r="D98" s="141" t="s">
        <v>155</v>
      </c>
      <c r="E98" s="148" t="s">
        <v>19</v>
      </c>
      <c r="F98" s="149" t="s">
        <v>1499</v>
      </c>
      <c r="H98" s="148" t="s">
        <v>19</v>
      </c>
      <c r="I98" s="150"/>
      <c r="L98" s="147"/>
      <c r="M98" s="151"/>
      <c r="T98" s="152"/>
      <c r="AT98" s="148" t="s">
        <v>155</v>
      </c>
      <c r="AU98" s="148" t="s">
        <v>81</v>
      </c>
      <c r="AV98" s="12" t="s">
        <v>79</v>
      </c>
      <c r="AW98" s="12" t="s">
        <v>32</v>
      </c>
      <c r="AX98" s="12" t="s">
        <v>71</v>
      </c>
      <c r="AY98" s="148" t="s">
        <v>142</v>
      </c>
    </row>
    <row r="99" spans="2:65" s="13" customFormat="1" ht="11.25">
      <c r="B99" s="153"/>
      <c r="D99" s="141" t="s">
        <v>155</v>
      </c>
      <c r="E99" s="154" t="s">
        <v>19</v>
      </c>
      <c r="F99" s="155" t="s">
        <v>1500</v>
      </c>
      <c r="H99" s="156">
        <v>6.87</v>
      </c>
      <c r="I99" s="157"/>
      <c r="L99" s="153"/>
      <c r="M99" s="158"/>
      <c r="T99" s="159"/>
      <c r="AT99" s="154" t="s">
        <v>155</v>
      </c>
      <c r="AU99" s="154" t="s">
        <v>81</v>
      </c>
      <c r="AV99" s="13" t="s">
        <v>81</v>
      </c>
      <c r="AW99" s="13" t="s">
        <v>32</v>
      </c>
      <c r="AX99" s="13" t="s">
        <v>79</v>
      </c>
      <c r="AY99" s="154" t="s">
        <v>142</v>
      </c>
    </row>
    <row r="100" spans="2:65" s="1" customFormat="1" ht="24.2" customHeight="1">
      <c r="B100" s="33"/>
      <c r="C100" s="128" t="s">
        <v>166</v>
      </c>
      <c r="D100" s="128" t="s">
        <v>144</v>
      </c>
      <c r="E100" s="129" t="s">
        <v>208</v>
      </c>
      <c r="F100" s="130" t="s">
        <v>209</v>
      </c>
      <c r="G100" s="131" t="s">
        <v>160</v>
      </c>
      <c r="H100" s="132">
        <v>6.87</v>
      </c>
      <c r="I100" s="133"/>
      <c r="J100" s="134">
        <f>ROUND(I100*H100,2)</f>
        <v>0</v>
      </c>
      <c r="K100" s="130" t="s">
        <v>148</v>
      </c>
      <c r="L100" s="33"/>
      <c r="M100" s="135" t="s">
        <v>19</v>
      </c>
      <c r="N100" s="136" t="s">
        <v>42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149</v>
      </c>
      <c r="AT100" s="139" t="s">
        <v>144</v>
      </c>
      <c r="AU100" s="139" t="s">
        <v>81</v>
      </c>
      <c r="AY100" s="18" t="s">
        <v>142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79</v>
      </c>
      <c r="BK100" s="140">
        <f>ROUND(I100*H100,2)</f>
        <v>0</v>
      </c>
      <c r="BL100" s="18" t="s">
        <v>149</v>
      </c>
      <c r="BM100" s="139" t="s">
        <v>1501</v>
      </c>
    </row>
    <row r="101" spans="2:65" s="1" customFormat="1" ht="29.25">
      <c r="B101" s="33"/>
      <c r="D101" s="141" t="s">
        <v>151</v>
      </c>
      <c r="F101" s="142" t="s">
        <v>211</v>
      </c>
      <c r="I101" s="143"/>
      <c r="L101" s="33"/>
      <c r="M101" s="144"/>
      <c r="T101" s="54"/>
      <c r="AT101" s="18" t="s">
        <v>151</v>
      </c>
      <c r="AU101" s="18" t="s">
        <v>81</v>
      </c>
    </row>
    <row r="102" spans="2:65" s="1" customFormat="1" ht="11.25">
      <c r="B102" s="33"/>
      <c r="D102" s="145" t="s">
        <v>153</v>
      </c>
      <c r="F102" s="146" t="s">
        <v>212</v>
      </c>
      <c r="I102" s="143"/>
      <c r="L102" s="33"/>
      <c r="M102" s="144"/>
      <c r="T102" s="54"/>
      <c r="AT102" s="18" t="s">
        <v>153</v>
      </c>
      <c r="AU102" s="18" t="s">
        <v>81</v>
      </c>
    </row>
    <row r="103" spans="2:65" s="1" customFormat="1" ht="33" customHeight="1">
      <c r="B103" s="33"/>
      <c r="C103" s="128" t="s">
        <v>149</v>
      </c>
      <c r="D103" s="128" t="s">
        <v>144</v>
      </c>
      <c r="E103" s="129" t="s">
        <v>214</v>
      </c>
      <c r="F103" s="130" t="s">
        <v>215</v>
      </c>
      <c r="G103" s="131" t="s">
        <v>216</v>
      </c>
      <c r="H103" s="132">
        <v>12.366</v>
      </c>
      <c r="I103" s="133"/>
      <c r="J103" s="134">
        <f>ROUND(I103*H103,2)</f>
        <v>0</v>
      </c>
      <c r="K103" s="130" t="s">
        <v>148</v>
      </c>
      <c r="L103" s="33"/>
      <c r="M103" s="135" t="s">
        <v>19</v>
      </c>
      <c r="N103" s="136" t="s">
        <v>42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AR103" s="139" t="s">
        <v>149</v>
      </c>
      <c r="AT103" s="139" t="s">
        <v>144</v>
      </c>
      <c r="AU103" s="139" t="s">
        <v>81</v>
      </c>
      <c r="AY103" s="18" t="s">
        <v>142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8" t="s">
        <v>79</v>
      </c>
      <c r="BK103" s="140">
        <f>ROUND(I103*H103,2)</f>
        <v>0</v>
      </c>
      <c r="BL103" s="18" t="s">
        <v>149</v>
      </c>
      <c r="BM103" s="139" t="s">
        <v>1502</v>
      </c>
    </row>
    <row r="104" spans="2:65" s="1" customFormat="1" ht="29.25">
      <c r="B104" s="33"/>
      <c r="D104" s="141" t="s">
        <v>151</v>
      </c>
      <c r="F104" s="142" t="s">
        <v>218</v>
      </c>
      <c r="I104" s="143"/>
      <c r="L104" s="33"/>
      <c r="M104" s="144"/>
      <c r="T104" s="54"/>
      <c r="AT104" s="18" t="s">
        <v>151</v>
      </c>
      <c r="AU104" s="18" t="s">
        <v>81</v>
      </c>
    </row>
    <row r="105" spans="2:65" s="1" customFormat="1" ht="11.25">
      <c r="B105" s="33"/>
      <c r="D105" s="145" t="s">
        <v>153</v>
      </c>
      <c r="F105" s="146" t="s">
        <v>219</v>
      </c>
      <c r="I105" s="143"/>
      <c r="L105" s="33"/>
      <c r="M105" s="144"/>
      <c r="T105" s="54"/>
      <c r="AT105" s="18" t="s">
        <v>153</v>
      </c>
      <c r="AU105" s="18" t="s">
        <v>81</v>
      </c>
    </row>
    <row r="106" spans="2:65" s="13" customFormat="1" ht="11.25">
      <c r="B106" s="153"/>
      <c r="D106" s="141" t="s">
        <v>155</v>
      </c>
      <c r="E106" s="154" t="s">
        <v>19</v>
      </c>
      <c r="F106" s="155" t="s">
        <v>1503</v>
      </c>
      <c r="H106" s="156">
        <v>12.366</v>
      </c>
      <c r="I106" s="157"/>
      <c r="L106" s="153"/>
      <c r="M106" s="158"/>
      <c r="T106" s="159"/>
      <c r="AT106" s="154" t="s">
        <v>155</v>
      </c>
      <c r="AU106" s="154" t="s">
        <v>81</v>
      </c>
      <c r="AV106" s="13" t="s">
        <v>81</v>
      </c>
      <c r="AW106" s="13" t="s">
        <v>32</v>
      </c>
      <c r="AX106" s="13" t="s">
        <v>79</v>
      </c>
      <c r="AY106" s="154" t="s">
        <v>142</v>
      </c>
    </row>
    <row r="107" spans="2:65" s="1" customFormat="1" ht="24.2" customHeight="1">
      <c r="B107" s="33"/>
      <c r="C107" s="128" t="s">
        <v>181</v>
      </c>
      <c r="D107" s="128" t="s">
        <v>144</v>
      </c>
      <c r="E107" s="129" t="s">
        <v>1504</v>
      </c>
      <c r="F107" s="130" t="s">
        <v>1505</v>
      </c>
      <c r="G107" s="131" t="s">
        <v>160</v>
      </c>
      <c r="H107" s="132">
        <v>1.98</v>
      </c>
      <c r="I107" s="133"/>
      <c r="J107" s="134">
        <f>ROUND(I107*H107,2)</f>
        <v>0</v>
      </c>
      <c r="K107" s="130" t="s">
        <v>148</v>
      </c>
      <c r="L107" s="33"/>
      <c r="M107" s="135" t="s">
        <v>19</v>
      </c>
      <c r="N107" s="136" t="s">
        <v>42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149</v>
      </c>
      <c r="AT107" s="139" t="s">
        <v>144</v>
      </c>
      <c r="AU107" s="139" t="s">
        <v>81</v>
      </c>
      <c r="AY107" s="18" t="s">
        <v>142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79</v>
      </c>
      <c r="BK107" s="140">
        <f>ROUND(I107*H107,2)</f>
        <v>0</v>
      </c>
      <c r="BL107" s="18" t="s">
        <v>149</v>
      </c>
      <c r="BM107" s="139" t="s">
        <v>1506</v>
      </c>
    </row>
    <row r="108" spans="2:65" s="1" customFormat="1" ht="29.25">
      <c r="B108" s="33"/>
      <c r="D108" s="141" t="s">
        <v>151</v>
      </c>
      <c r="F108" s="142" t="s">
        <v>1507</v>
      </c>
      <c r="I108" s="143"/>
      <c r="L108" s="33"/>
      <c r="M108" s="144"/>
      <c r="T108" s="54"/>
      <c r="AT108" s="18" t="s">
        <v>151</v>
      </c>
      <c r="AU108" s="18" t="s">
        <v>81</v>
      </c>
    </row>
    <row r="109" spans="2:65" s="1" customFormat="1" ht="11.25">
      <c r="B109" s="33"/>
      <c r="D109" s="145" t="s">
        <v>153</v>
      </c>
      <c r="F109" s="146" t="s">
        <v>1508</v>
      </c>
      <c r="I109" s="143"/>
      <c r="L109" s="33"/>
      <c r="M109" s="144"/>
      <c r="T109" s="54"/>
      <c r="AT109" s="18" t="s">
        <v>153</v>
      </c>
      <c r="AU109" s="18" t="s">
        <v>81</v>
      </c>
    </row>
    <row r="110" spans="2:65" s="12" customFormat="1" ht="33.75">
      <c r="B110" s="147"/>
      <c r="D110" s="141" t="s">
        <v>155</v>
      </c>
      <c r="E110" s="148" t="s">
        <v>19</v>
      </c>
      <c r="F110" s="149" t="s">
        <v>1496</v>
      </c>
      <c r="H110" s="148" t="s">
        <v>19</v>
      </c>
      <c r="I110" s="150"/>
      <c r="L110" s="147"/>
      <c r="M110" s="151"/>
      <c r="T110" s="152"/>
      <c r="AT110" s="148" t="s">
        <v>155</v>
      </c>
      <c r="AU110" s="148" t="s">
        <v>81</v>
      </c>
      <c r="AV110" s="12" t="s">
        <v>79</v>
      </c>
      <c r="AW110" s="12" t="s">
        <v>32</v>
      </c>
      <c r="AX110" s="12" t="s">
        <v>71</v>
      </c>
      <c r="AY110" s="148" t="s">
        <v>142</v>
      </c>
    </row>
    <row r="111" spans="2:65" s="13" customFormat="1" ht="11.25">
      <c r="B111" s="153"/>
      <c r="D111" s="141" t="s">
        <v>155</v>
      </c>
      <c r="E111" s="154" t="s">
        <v>19</v>
      </c>
      <c r="F111" s="155" t="s">
        <v>1509</v>
      </c>
      <c r="H111" s="156">
        <v>1.98</v>
      </c>
      <c r="I111" s="157"/>
      <c r="L111" s="153"/>
      <c r="M111" s="158"/>
      <c r="T111" s="159"/>
      <c r="AT111" s="154" t="s">
        <v>155</v>
      </c>
      <c r="AU111" s="154" t="s">
        <v>81</v>
      </c>
      <c r="AV111" s="13" t="s">
        <v>81</v>
      </c>
      <c r="AW111" s="13" t="s">
        <v>32</v>
      </c>
      <c r="AX111" s="13" t="s">
        <v>79</v>
      </c>
      <c r="AY111" s="154" t="s">
        <v>142</v>
      </c>
    </row>
    <row r="112" spans="2:65" s="1" customFormat="1" ht="24.2" customHeight="1">
      <c r="B112" s="33"/>
      <c r="C112" s="128" t="s">
        <v>191</v>
      </c>
      <c r="D112" s="128" t="s">
        <v>144</v>
      </c>
      <c r="E112" s="129" t="s">
        <v>1244</v>
      </c>
      <c r="F112" s="130" t="s">
        <v>1245</v>
      </c>
      <c r="G112" s="131" t="s">
        <v>160</v>
      </c>
      <c r="H112" s="132">
        <v>3.42</v>
      </c>
      <c r="I112" s="133"/>
      <c r="J112" s="134">
        <f>ROUND(I112*H112,2)</f>
        <v>0</v>
      </c>
      <c r="K112" s="130" t="s">
        <v>148</v>
      </c>
      <c r="L112" s="33"/>
      <c r="M112" s="135" t="s">
        <v>19</v>
      </c>
      <c r="N112" s="136" t="s">
        <v>42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149</v>
      </c>
      <c r="AT112" s="139" t="s">
        <v>144</v>
      </c>
      <c r="AU112" s="139" t="s">
        <v>81</v>
      </c>
      <c r="AY112" s="18" t="s">
        <v>142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79</v>
      </c>
      <c r="BK112" s="140">
        <f>ROUND(I112*H112,2)</f>
        <v>0</v>
      </c>
      <c r="BL112" s="18" t="s">
        <v>149</v>
      </c>
      <c r="BM112" s="139" t="s">
        <v>1510</v>
      </c>
    </row>
    <row r="113" spans="2:65" s="1" customFormat="1" ht="39">
      <c r="B113" s="33"/>
      <c r="D113" s="141" t="s">
        <v>151</v>
      </c>
      <c r="F113" s="142" t="s">
        <v>1247</v>
      </c>
      <c r="I113" s="143"/>
      <c r="L113" s="33"/>
      <c r="M113" s="144"/>
      <c r="T113" s="54"/>
      <c r="AT113" s="18" t="s">
        <v>151</v>
      </c>
      <c r="AU113" s="18" t="s">
        <v>81</v>
      </c>
    </row>
    <row r="114" spans="2:65" s="1" customFormat="1" ht="11.25">
      <c r="B114" s="33"/>
      <c r="D114" s="145" t="s">
        <v>153</v>
      </c>
      <c r="F114" s="146" t="s">
        <v>1248</v>
      </c>
      <c r="I114" s="143"/>
      <c r="L114" s="33"/>
      <c r="M114" s="144"/>
      <c r="T114" s="54"/>
      <c r="AT114" s="18" t="s">
        <v>153</v>
      </c>
      <c r="AU114" s="18" t="s">
        <v>81</v>
      </c>
    </row>
    <row r="115" spans="2:65" s="12" customFormat="1" ht="33.75">
      <c r="B115" s="147"/>
      <c r="D115" s="141" t="s">
        <v>155</v>
      </c>
      <c r="E115" s="148" t="s">
        <v>19</v>
      </c>
      <c r="F115" s="149" t="s">
        <v>1496</v>
      </c>
      <c r="H115" s="148" t="s">
        <v>19</v>
      </c>
      <c r="I115" s="150"/>
      <c r="L115" s="147"/>
      <c r="M115" s="151"/>
      <c r="T115" s="152"/>
      <c r="AT115" s="148" t="s">
        <v>155</v>
      </c>
      <c r="AU115" s="148" t="s">
        <v>81</v>
      </c>
      <c r="AV115" s="12" t="s">
        <v>79</v>
      </c>
      <c r="AW115" s="12" t="s">
        <v>32</v>
      </c>
      <c r="AX115" s="12" t="s">
        <v>71</v>
      </c>
      <c r="AY115" s="148" t="s">
        <v>142</v>
      </c>
    </row>
    <row r="116" spans="2:65" s="13" customFormat="1" ht="11.25">
      <c r="B116" s="153"/>
      <c r="D116" s="141" t="s">
        <v>155</v>
      </c>
      <c r="E116" s="154" t="s">
        <v>19</v>
      </c>
      <c r="F116" s="155" t="s">
        <v>1509</v>
      </c>
      <c r="H116" s="156">
        <v>1.98</v>
      </c>
      <c r="I116" s="157"/>
      <c r="L116" s="153"/>
      <c r="M116" s="158"/>
      <c r="T116" s="159"/>
      <c r="AT116" s="154" t="s">
        <v>155</v>
      </c>
      <c r="AU116" s="154" t="s">
        <v>81</v>
      </c>
      <c r="AV116" s="13" t="s">
        <v>81</v>
      </c>
      <c r="AW116" s="13" t="s">
        <v>32</v>
      </c>
      <c r="AX116" s="13" t="s">
        <v>71</v>
      </c>
      <c r="AY116" s="154" t="s">
        <v>142</v>
      </c>
    </row>
    <row r="117" spans="2:65" s="13" customFormat="1" ht="11.25">
      <c r="B117" s="153"/>
      <c r="D117" s="141" t="s">
        <v>155</v>
      </c>
      <c r="E117" s="154" t="s">
        <v>19</v>
      </c>
      <c r="F117" s="155" t="s">
        <v>1511</v>
      </c>
      <c r="H117" s="156">
        <v>1.44</v>
      </c>
      <c r="I117" s="157"/>
      <c r="L117" s="153"/>
      <c r="M117" s="158"/>
      <c r="T117" s="159"/>
      <c r="AT117" s="154" t="s">
        <v>155</v>
      </c>
      <c r="AU117" s="154" t="s">
        <v>81</v>
      </c>
      <c r="AV117" s="13" t="s">
        <v>81</v>
      </c>
      <c r="AW117" s="13" t="s">
        <v>32</v>
      </c>
      <c r="AX117" s="13" t="s">
        <v>71</v>
      </c>
      <c r="AY117" s="154" t="s">
        <v>142</v>
      </c>
    </row>
    <row r="118" spans="2:65" s="14" customFormat="1" ht="11.25">
      <c r="B118" s="160"/>
      <c r="D118" s="141" t="s">
        <v>155</v>
      </c>
      <c r="E118" s="161" t="s">
        <v>19</v>
      </c>
      <c r="F118" s="162" t="s">
        <v>190</v>
      </c>
      <c r="H118" s="163">
        <v>3.42</v>
      </c>
      <c r="I118" s="164"/>
      <c r="L118" s="160"/>
      <c r="M118" s="165"/>
      <c r="T118" s="166"/>
      <c r="AT118" s="161" t="s">
        <v>155</v>
      </c>
      <c r="AU118" s="161" t="s">
        <v>81</v>
      </c>
      <c r="AV118" s="14" t="s">
        <v>149</v>
      </c>
      <c r="AW118" s="14" t="s">
        <v>32</v>
      </c>
      <c r="AX118" s="14" t="s">
        <v>79</v>
      </c>
      <c r="AY118" s="161" t="s">
        <v>142</v>
      </c>
    </row>
    <row r="119" spans="2:65" s="1" customFormat="1" ht="16.5" customHeight="1">
      <c r="B119" s="33"/>
      <c r="C119" s="167" t="s">
        <v>198</v>
      </c>
      <c r="D119" s="167" t="s">
        <v>449</v>
      </c>
      <c r="E119" s="168" t="s">
        <v>1250</v>
      </c>
      <c r="F119" s="169" t="s">
        <v>1251</v>
      </c>
      <c r="G119" s="170" t="s">
        <v>216</v>
      </c>
      <c r="H119" s="171">
        <v>6.84</v>
      </c>
      <c r="I119" s="172"/>
      <c r="J119" s="173">
        <f>ROUND(I119*H119,2)</f>
        <v>0</v>
      </c>
      <c r="K119" s="169" t="s">
        <v>19</v>
      </c>
      <c r="L119" s="174"/>
      <c r="M119" s="175" t="s">
        <v>19</v>
      </c>
      <c r="N119" s="176" t="s">
        <v>42</v>
      </c>
      <c r="P119" s="137">
        <f>O119*H119</f>
        <v>0</v>
      </c>
      <c r="Q119" s="137">
        <v>1</v>
      </c>
      <c r="R119" s="137">
        <f>Q119*H119</f>
        <v>6.84</v>
      </c>
      <c r="S119" s="137">
        <v>0</v>
      </c>
      <c r="T119" s="138">
        <f>S119*H119</f>
        <v>0</v>
      </c>
      <c r="AR119" s="139" t="s">
        <v>207</v>
      </c>
      <c r="AT119" s="139" t="s">
        <v>449</v>
      </c>
      <c r="AU119" s="139" t="s">
        <v>81</v>
      </c>
      <c r="AY119" s="18" t="s">
        <v>142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79</v>
      </c>
      <c r="BK119" s="140">
        <f>ROUND(I119*H119,2)</f>
        <v>0</v>
      </c>
      <c r="BL119" s="18" t="s">
        <v>149</v>
      </c>
      <c r="BM119" s="139" t="s">
        <v>1512</v>
      </c>
    </row>
    <row r="120" spans="2:65" s="1" customFormat="1" ht="11.25">
      <c r="B120" s="33"/>
      <c r="D120" s="141" t="s">
        <v>151</v>
      </c>
      <c r="F120" s="142" t="s">
        <v>1251</v>
      </c>
      <c r="I120" s="143"/>
      <c r="L120" s="33"/>
      <c r="M120" s="144"/>
      <c r="T120" s="54"/>
      <c r="AT120" s="18" t="s">
        <v>151</v>
      </c>
      <c r="AU120" s="18" t="s">
        <v>81</v>
      </c>
    </row>
    <row r="121" spans="2:65" s="13" customFormat="1" ht="11.25">
      <c r="B121" s="153"/>
      <c r="D121" s="141" t="s">
        <v>155</v>
      </c>
      <c r="E121" s="154" t="s">
        <v>19</v>
      </c>
      <c r="F121" s="155" t="s">
        <v>1513</v>
      </c>
      <c r="H121" s="156">
        <v>6.84</v>
      </c>
      <c r="I121" s="157"/>
      <c r="L121" s="153"/>
      <c r="M121" s="158"/>
      <c r="T121" s="159"/>
      <c r="AT121" s="154" t="s">
        <v>155</v>
      </c>
      <c r="AU121" s="154" t="s">
        <v>81</v>
      </c>
      <c r="AV121" s="13" t="s">
        <v>81</v>
      </c>
      <c r="AW121" s="13" t="s">
        <v>32</v>
      </c>
      <c r="AX121" s="13" t="s">
        <v>79</v>
      </c>
      <c r="AY121" s="154" t="s">
        <v>142</v>
      </c>
    </row>
    <row r="122" spans="2:65" s="11" customFormat="1" ht="22.9" customHeight="1">
      <c r="B122" s="116"/>
      <c r="D122" s="117" t="s">
        <v>70</v>
      </c>
      <c r="E122" s="126" t="s">
        <v>149</v>
      </c>
      <c r="F122" s="126" t="s">
        <v>357</v>
      </c>
      <c r="I122" s="119"/>
      <c r="J122" s="127">
        <f>BK122</f>
        <v>0</v>
      </c>
      <c r="L122" s="116"/>
      <c r="M122" s="121"/>
      <c r="P122" s="122">
        <f>SUM(P123:P128)</f>
        <v>0</v>
      </c>
      <c r="R122" s="122">
        <f>SUM(R123:R128)</f>
        <v>2.5039980000000002</v>
      </c>
      <c r="T122" s="123">
        <f>SUM(T123:T128)</f>
        <v>0</v>
      </c>
      <c r="AR122" s="117" t="s">
        <v>79</v>
      </c>
      <c r="AT122" s="124" t="s">
        <v>70</v>
      </c>
      <c r="AU122" s="124" t="s">
        <v>79</v>
      </c>
      <c r="AY122" s="117" t="s">
        <v>142</v>
      </c>
      <c r="BK122" s="125">
        <f>SUM(BK123:BK128)</f>
        <v>0</v>
      </c>
    </row>
    <row r="123" spans="2:65" s="1" customFormat="1" ht="16.5" customHeight="1">
      <c r="B123" s="33"/>
      <c r="C123" s="128" t="s">
        <v>207</v>
      </c>
      <c r="D123" s="128" t="s">
        <v>144</v>
      </c>
      <c r="E123" s="129" t="s">
        <v>1268</v>
      </c>
      <c r="F123" s="130" t="s">
        <v>1269</v>
      </c>
      <c r="G123" s="131" t="s">
        <v>160</v>
      </c>
      <c r="H123" s="132">
        <v>1.47</v>
      </c>
      <c r="I123" s="133"/>
      <c r="J123" s="134">
        <f>ROUND(I123*H123,2)</f>
        <v>0</v>
      </c>
      <c r="K123" s="130" t="s">
        <v>19</v>
      </c>
      <c r="L123" s="33"/>
      <c r="M123" s="135" t="s">
        <v>19</v>
      </c>
      <c r="N123" s="136" t="s">
        <v>42</v>
      </c>
      <c r="P123" s="137">
        <f>O123*H123</f>
        <v>0</v>
      </c>
      <c r="Q123" s="137">
        <v>1.7034</v>
      </c>
      <c r="R123" s="137">
        <f>Q123*H123</f>
        <v>2.5039980000000002</v>
      </c>
      <c r="S123" s="137">
        <v>0</v>
      </c>
      <c r="T123" s="138">
        <f>S123*H123</f>
        <v>0</v>
      </c>
      <c r="AR123" s="139" t="s">
        <v>149</v>
      </c>
      <c r="AT123" s="139" t="s">
        <v>144</v>
      </c>
      <c r="AU123" s="139" t="s">
        <v>81</v>
      </c>
      <c r="AY123" s="18" t="s">
        <v>142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79</v>
      </c>
      <c r="BK123" s="140">
        <f>ROUND(I123*H123,2)</f>
        <v>0</v>
      </c>
      <c r="BL123" s="18" t="s">
        <v>149</v>
      </c>
      <c r="BM123" s="139" t="s">
        <v>1514</v>
      </c>
    </row>
    <row r="124" spans="2:65" s="1" customFormat="1" ht="19.5">
      <c r="B124" s="33"/>
      <c r="D124" s="141" t="s">
        <v>151</v>
      </c>
      <c r="F124" s="142" t="s">
        <v>1271</v>
      </c>
      <c r="I124" s="143"/>
      <c r="L124" s="33"/>
      <c r="M124" s="144"/>
      <c r="T124" s="54"/>
      <c r="AT124" s="18" t="s">
        <v>151</v>
      </c>
      <c r="AU124" s="18" t="s">
        <v>81</v>
      </c>
    </row>
    <row r="125" spans="2:65" s="12" customFormat="1" ht="33.75">
      <c r="B125" s="147"/>
      <c r="D125" s="141" t="s">
        <v>155</v>
      </c>
      <c r="E125" s="148" t="s">
        <v>19</v>
      </c>
      <c r="F125" s="149" t="s">
        <v>1496</v>
      </c>
      <c r="H125" s="148" t="s">
        <v>19</v>
      </c>
      <c r="I125" s="150"/>
      <c r="L125" s="147"/>
      <c r="M125" s="151"/>
      <c r="T125" s="152"/>
      <c r="AT125" s="148" t="s">
        <v>155</v>
      </c>
      <c r="AU125" s="148" t="s">
        <v>81</v>
      </c>
      <c r="AV125" s="12" t="s">
        <v>79</v>
      </c>
      <c r="AW125" s="12" t="s">
        <v>32</v>
      </c>
      <c r="AX125" s="12" t="s">
        <v>71</v>
      </c>
      <c r="AY125" s="148" t="s">
        <v>142</v>
      </c>
    </row>
    <row r="126" spans="2:65" s="13" customFormat="1" ht="11.25">
      <c r="B126" s="153"/>
      <c r="D126" s="141" t="s">
        <v>155</v>
      </c>
      <c r="E126" s="154" t="s">
        <v>19</v>
      </c>
      <c r="F126" s="155" t="s">
        <v>1515</v>
      </c>
      <c r="H126" s="156">
        <v>0.99</v>
      </c>
      <c r="I126" s="157"/>
      <c r="L126" s="153"/>
      <c r="M126" s="158"/>
      <c r="T126" s="159"/>
      <c r="AT126" s="154" t="s">
        <v>155</v>
      </c>
      <c r="AU126" s="154" t="s">
        <v>81</v>
      </c>
      <c r="AV126" s="13" t="s">
        <v>81</v>
      </c>
      <c r="AW126" s="13" t="s">
        <v>32</v>
      </c>
      <c r="AX126" s="13" t="s">
        <v>71</v>
      </c>
      <c r="AY126" s="154" t="s">
        <v>142</v>
      </c>
    </row>
    <row r="127" spans="2:65" s="13" customFormat="1" ht="11.25">
      <c r="B127" s="153"/>
      <c r="D127" s="141" t="s">
        <v>155</v>
      </c>
      <c r="E127" s="154" t="s">
        <v>19</v>
      </c>
      <c r="F127" s="155" t="s">
        <v>1516</v>
      </c>
      <c r="H127" s="156">
        <v>0.48</v>
      </c>
      <c r="I127" s="157"/>
      <c r="L127" s="153"/>
      <c r="M127" s="158"/>
      <c r="T127" s="159"/>
      <c r="AT127" s="154" t="s">
        <v>155</v>
      </c>
      <c r="AU127" s="154" t="s">
        <v>81</v>
      </c>
      <c r="AV127" s="13" t="s">
        <v>81</v>
      </c>
      <c r="AW127" s="13" t="s">
        <v>32</v>
      </c>
      <c r="AX127" s="13" t="s">
        <v>71</v>
      </c>
      <c r="AY127" s="154" t="s">
        <v>142</v>
      </c>
    </row>
    <row r="128" spans="2:65" s="14" customFormat="1" ht="11.25">
      <c r="B128" s="160"/>
      <c r="D128" s="141" t="s">
        <v>155</v>
      </c>
      <c r="E128" s="161" t="s">
        <v>19</v>
      </c>
      <c r="F128" s="162" t="s">
        <v>190</v>
      </c>
      <c r="H128" s="163">
        <v>1.47</v>
      </c>
      <c r="I128" s="164"/>
      <c r="L128" s="160"/>
      <c r="M128" s="165"/>
      <c r="T128" s="166"/>
      <c r="AT128" s="161" t="s">
        <v>155</v>
      </c>
      <c r="AU128" s="161" t="s">
        <v>81</v>
      </c>
      <c r="AV128" s="14" t="s">
        <v>149</v>
      </c>
      <c r="AW128" s="14" t="s">
        <v>32</v>
      </c>
      <c r="AX128" s="14" t="s">
        <v>79</v>
      </c>
      <c r="AY128" s="161" t="s">
        <v>142</v>
      </c>
    </row>
    <row r="129" spans="2:65" s="11" customFormat="1" ht="22.9" customHeight="1">
      <c r="B129" s="116"/>
      <c r="D129" s="117" t="s">
        <v>70</v>
      </c>
      <c r="E129" s="126" t="s">
        <v>213</v>
      </c>
      <c r="F129" s="126" t="s">
        <v>549</v>
      </c>
      <c r="I129" s="119"/>
      <c r="J129" s="127">
        <f>BK129</f>
        <v>0</v>
      </c>
      <c r="L129" s="116"/>
      <c r="M129" s="121"/>
      <c r="P129" s="122">
        <f>SUM(P130:P137)</f>
        <v>0</v>
      </c>
      <c r="R129" s="122">
        <f>SUM(R130:R137)</f>
        <v>0</v>
      </c>
      <c r="T129" s="123">
        <f>SUM(T130:T137)</f>
        <v>0</v>
      </c>
      <c r="AR129" s="117" t="s">
        <v>79</v>
      </c>
      <c r="AT129" s="124" t="s">
        <v>70</v>
      </c>
      <c r="AU129" s="124" t="s">
        <v>79</v>
      </c>
      <c r="AY129" s="117" t="s">
        <v>142</v>
      </c>
      <c r="BK129" s="125">
        <f>SUM(BK130:BK137)</f>
        <v>0</v>
      </c>
    </row>
    <row r="130" spans="2:65" s="1" customFormat="1" ht="33" customHeight="1">
      <c r="B130" s="33"/>
      <c r="C130" s="128" t="s">
        <v>213</v>
      </c>
      <c r="D130" s="128" t="s">
        <v>144</v>
      </c>
      <c r="E130" s="129" t="s">
        <v>551</v>
      </c>
      <c r="F130" s="130" t="s">
        <v>552</v>
      </c>
      <c r="G130" s="131" t="s">
        <v>147</v>
      </c>
      <c r="H130" s="132">
        <v>9.5</v>
      </c>
      <c r="I130" s="133"/>
      <c r="J130" s="134">
        <f>ROUND(I130*H130,2)</f>
        <v>0</v>
      </c>
      <c r="K130" s="130" t="s">
        <v>148</v>
      </c>
      <c r="L130" s="33"/>
      <c r="M130" s="135" t="s">
        <v>19</v>
      </c>
      <c r="N130" s="136" t="s">
        <v>42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149</v>
      </c>
      <c r="AT130" s="139" t="s">
        <v>144</v>
      </c>
      <c r="AU130" s="139" t="s">
        <v>81</v>
      </c>
      <c r="AY130" s="18" t="s">
        <v>142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8" t="s">
        <v>79</v>
      </c>
      <c r="BK130" s="140">
        <f>ROUND(I130*H130,2)</f>
        <v>0</v>
      </c>
      <c r="BL130" s="18" t="s">
        <v>149</v>
      </c>
      <c r="BM130" s="139" t="s">
        <v>1517</v>
      </c>
    </row>
    <row r="131" spans="2:65" s="1" customFormat="1" ht="19.5">
      <c r="B131" s="33"/>
      <c r="D131" s="141" t="s">
        <v>151</v>
      </c>
      <c r="F131" s="142" t="s">
        <v>554</v>
      </c>
      <c r="I131" s="143"/>
      <c r="L131" s="33"/>
      <c r="M131" s="144"/>
      <c r="T131" s="54"/>
      <c r="AT131" s="18" t="s">
        <v>151</v>
      </c>
      <c r="AU131" s="18" t="s">
        <v>81</v>
      </c>
    </row>
    <row r="132" spans="2:65" s="1" customFormat="1" ht="11.25">
      <c r="B132" s="33"/>
      <c r="D132" s="145" t="s">
        <v>153</v>
      </c>
      <c r="F132" s="146" t="s">
        <v>555</v>
      </c>
      <c r="I132" s="143"/>
      <c r="L132" s="33"/>
      <c r="M132" s="144"/>
      <c r="T132" s="54"/>
      <c r="AT132" s="18" t="s">
        <v>153</v>
      </c>
      <c r="AU132" s="18" t="s">
        <v>81</v>
      </c>
    </row>
    <row r="133" spans="2:65" s="13" customFormat="1" ht="11.25">
      <c r="B133" s="153"/>
      <c r="D133" s="141" t="s">
        <v>155</v>
      </c>
      <c r="E133" s="154" t="s">
        <v>19</v>
      </c>
      <c r="F133" s="155" t="s">
        <v>1518</v>
      </c>
      <c r="H133" s="156">
        <v>9.5</v>
      </c>
      <c r="I133" s="157"/>
      <c r="L133" s="153"/>
      <c r="M133" s="158"/>
      <c r="T133" s="159"/>
      <c r="AT133" s="154" t="s">
        <v>155</v>
      </c>
      <c r="AU133" s="154" t="s">
        <v>81</v>
      </c>
      <c r="AV133" s="13" t="s">
        <v>81</v>
      </c>
      <c r="AW133" s="13" t="s">
        <v>32</v>
      </c>
      <c r="AX133" s="13" t="s">
        <v>79</v>
      </c>
      <c r="AY133" s="154" t="s">
        <v>142</v>
      </c>
    </row>
    <row r="134" spans="2:65" s="1" customFormat="1" ht="37.9" customHeight="1">
      <c r="B134" s="33"/>
      <c r="C134" s="128" t="s">
        <v>221</v>
      </c>
      <c r="D134" s="128" t="s">
        <v>144</v>
      </c>
      <c r="E134" s="129" t="s">
        <v>1519</v>
      </c>
      <c r="F134" s="130" t="s">
        <v>1520</v>
      </c>
      <c r="G134" s="131" t="s">
        <v>147</v>
      </c>
      <c r="H134" s="132">
        <v>5</v>
      </c>
      <c r="I134" s="133"/>
      <c r="J134" s="134">
        <f>ROUND(I134*H134,2)</f>
        <v>0</v>
      </c>
      <c r="K134" s="130" t="s">
        <v>148</v>
      </c>
      <c r="L134" s="33"/>
      <c r="M134" s="135" t="s">
        <v>19</v>
      </c>
      <c r="N134" s="136" t="s">
        <v>42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149</v>
      </c>
      <c r="AT134" s="139" t="s">
        <v>144</v>
      </c>
      <c r="AU134" s="139" t="s">
        <v>81</v>
      </c>
      <c r="AY134" s="18" t="s">
        <v>142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8" t="s">
        <v>79</v>
      </c>
      <c r="BK134" s="140">
        <f>ROUND(I134*H134,2)</f>
        <v>0</v>
      </c>
      <c r="BL134" s="18" t="s">
        <v>149</v>
      </c>
      <c r="BM134" s="139" t="s">
        <v>1521</v>
      </c>
    </row>
    <row r="135" spans="2:65" s="1" customFormat="1" ht="19.5">
      <c r="B135" s="33"/>
      <c r="D135" s="141" t="s">
        <v>151</v>
      </c>
      <c r="F135" s="142" t="s">
        <v>1522</v>
      </c>
      <c r="I135" s="143"/>
      <c r="L135" s="33"/>
      <c r="M135" s="144"/>
      <c r="T135" s="54"/>
      <c r="AT135" s="18" t="s">
        <v>151</v>
      </c>
      <c r="AU135" s="18" t="s">
        <v>81</v>
      </c>
    </row>
    <row r="136" spans="2:65" s="1" customFormat="1" ht="11.25">
      <c r="B136" s="33"/>
      <c r="D136" s="145" t="s">
        <v>153</v>
      </c>
      <c r="F136" s="146" t="s">
        <v>1523</v>
      </c>
      <c r="I136" s="143"/>
      <c r="L136" s="33"/>
      <c r="M136" s="144"/>
      <c r="T136" s="54"/>
      <c r="AT136" s="18" t="s">
        <v>153</v>
      </c>
      <c r="AU136" s="18" t="s">
        <v>81</v>
      </c>
    </row>
    <row r="137" spans="2:65" s="13" customFormat="1" ht="11.25">
      <c r="B137" s="153"/>
      <c r="D137" s="141" t="s">
        <v>155</v>
      </c>
      <c r="E137" s="154" t="s">
        <v>19</v>
      </c>
      <c r="F137" s="155" t="s">
        <v>1524</v>
      </c>
      <c r="H137" s="156">
        <v>5</v>
      </c>
      <c r="I137" s="157"/>
      <c r="L137" s="153"/>
      <c r="M137" s="158"/>
      <c r="T137" s="159"/>
      <c r="AT137" s="154" t="s">
        <v>155</v>
      </c>
      <c r="AU137" s="154" t="s">
        <v>81</v>
      </c>
      <c r="AV137" s="13" t="s">
        <v>81</v>
      </c>
      <c r="AW137" s="13" t="s">
        <v>32</v>
      </c>
      <c r="AX137" s="13" t="s">
        <v>79</v>
      </c>
      <c r="AY137" s="154" t="s">
        <v>142</v>
      </c>
    </row>
    <row r="138" spans="2:65" s="11" customFormat="1" ht="22.9" customHeight="1">
      <c r="B138" s="116"/>
      <c r="D138" s="117" t="s">
        <v>70</v>
      </c>
      <c r="E138" s="126" t="s">
        <v>579</v>
      </c>
      <c r="F138" s="126" t="s">
        <v>572</v>
      </c>
      <c r="I138" s="119"/>
      <c r="J138" s="127">
        <f>BK138</f>
        <v>0</v>
      </c>
      <c r="L138" s="116"/>
      <c r="M138" s="121"/>
      <c r="P138" s="122">
        <v>0</v>
      </c>
      <c r="R138" s="122">
        <v>0</v>
      </c>
      <c r="T138" s="123">
        <v>0</v>
      </c>
      <c r="AR138" s="117" t="s">
        <v>79</v>
      </c>
      <c r="AT138" s="124" t="s">
        <v>70</v>
      </c>
      <c r="AU138" s="124" t="s">
        <v>79</v>
      </c>
      <c r="AY138" s="117" t="s">
        <v>142</v>
      </c>
      <c r="BK138" s="125">
        <v>0</v>
      </c>
    </row>
    <row r="139" spans="2:65" s="11" customFormat="1" ht="25.9" customHeight="1">
      <c r="B139" s="116"/>
      <c r="D139" s="117" t="s">
        <v>70</v>
      </c>
      <c r="E139" s="118" t="s">
        <v>586</v>
      </c>
      <c r="F139" s="118" t="s">
        <v>587</v>
      </c>
      <c r="I139" s="119"/>
      <c r="J139" s="120">
        <f>BK139</f>
        <v>0</v>
      </c>
      <c r="L139" s="116"/>
      <c r="M139" s="121"/>
      <c r="P139" s="122">
        <f>P140+P143</f>
        <v>0</v>
      </c>
      <c r="R139" s="122">
        <f>R140+R143</f>
        <v>1.3912669999999998</v>
      </c>
      <c r="T139" s="123">
        <f>T140+T143</f>
        <v>0</v>
      </c>
      <c r="AR139" s="117" t="s">
        <v>81</v>
      </c>
      <c r="AT139" s="124" t="s">
        <v>70</v>
      </c>
      <c r="AU139" s="124" t="s">
        <v>71</v>
      </c>
      <c r="AY139" s="117" t="s">
        <v>142</v>
      </c>
      <c r="BK139" s="125">
        <f>BK140+BK143</f>
        <v>0</v>
      </c>
    </row>
    <row r="140" spans="2:65" s="11" customFormat="1" ht="22.9" customHeight="1">
      <c r="B140" s="116"/>
      <c r="D140" s="117" t="s">
        <v>70</v>
      </c>
      <c r="E140" s="126" t="s">
        <v>1525</v>
      </c>
      <c r="F140" s="126" t="s">
        <v>1526</v>
      </c>
      <c r="I140" s="119"/>
      <c r="J140" s="127">
        <f>BK140</f>
        <v>0</v>
      </c>
      <c r="L140" s="116"/>
      <c r="M140" s="121"/>
      <c r="P140" s="122">
        <f>SUM(P141:P142)</f>
        <v>0</v>
      </c>
      <c r="R140" s="122">
        <f>SUM(R141:R142)</f>
        <v>0</v>
      </c>
      <c r="T140" s="123">
        <f>SUM(T141:T142)</f>
        <v>0</v>
      </c>
      <c r="AR140" s="117" t="s">
        <v>81</v>
      </c>
      <c r="AT140" s="124" t="s">
        <v>70</v>
      </c>
      <c r="AU140" s="124" t="s">
        <v>79</v>
      </c>
      <c r="AY140" s="117" t="s">
        <v>142</v>
      </c>
      <c r="BK140" s="125">
        <f>SUM(BK141:BK142)</f>
        <v>0</v>
      </c>
    </row>
    <row r="141" spans="2:65" s="1" customFormat="1" ht="24.2" customHeight="1">
      <c r="B141" s="33"/>
      <c r="C141" s="128" t="s">
        <v>230</v>
      </c>
      <c r="D141" s="128" t="s">
        <v>144</v>
      </c>
      <c r="E141" s="129" t="s">
        <v>1527</v>
      </c>
      <c r="F141" s="130" t="s">
        <v>1528</v>
      </c>
      <c r="G141" s="131" t="s">
        <v>576</v>
      </c>
      <c r="H141" s="132">
        <v>1</v>
      </c>
      <c r="I141" s="133"/>
      <c r="J141" s="134">
        <f>ROUND(I141*H141,2)</f>
        <v>0</v>
      </c>
      <c r="K141" s="130" t="s">
        <v>19</v>
      </c>
      <c r="L141" s="33"/>
      <c r="M141" s="135" t="s">
        <v>19</v>
      </c>
      <c r="N141" s="136" t="s">
        <v>42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267</v>
      </c>
      <c r="AT141" s="139" t="s">
        <v>144</v>
      </c>
      <c r="AU141" s="139" t="s">
        <v>81</v>
      </c>
      <c r="AY141" s="18" t="s">
        <v>142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8" t="s">
        <v>79</v>
      </c>
      <c r="BK141" s="140">
        <f>ROUND(I141*H141,2)</f>
        <v>0</v>
      </c>
      <c r="BL141" s="18" t="s">
        <v>267</v>
      </c>
      <c r="BM141" s="139" t="s">
        <v>1529</v>
      </c>
    </row>
    <row r="142" spans="2:65" s="1" customFormat="1" ht="146.25">
      <c r="B142" s="33"/>
      <c r="D142" s="141" t="s">
        <v>151</v>
      </c>
      <c r="F142" s="142" t="s">
        <v>1530</v>
      </c>
      <c r="I142" s="143"/>
      <c r="L142" s="33"/>
      <c r="M142" s="144"/>
      <c r="T142" s="54"/>
      <c r="AT142" s="18" t="s">
        <v>151</v>
      </c>
      <c r="AU142" s="18" t="s">
        <v>81</v>
      </c>
    </row>
    <row r="143" spans="2:65" s="11" customFormat="1" ht="22.9" customHeight="1">
      <c r="B143" s="116"/>
      <c r="D143" s="117" t="s">
        <v>70</v>
      </c>
      <c r="E143" s="126" t="s">
        <v>1531</v>
      </c>
      <c r="F143" s="126" t="s">
        <v>1532</v>
      </c>
      <c r="I143" s="119"/>
      <c r="J143" s="127">
        <f>BK143</f>
        <v>0</v>
      </c>
      <c r="L143" s="116"/>
      <c r="M143" s="121"/>
      <c r="P143" s="122">
        <f>SUM(P144:P222)</f>
        <v>0</v>
      </c>
      <c r="R143" s="122">
        <f>SUM(R144:R222)</f>
        <v>1.3912669999999998</v>
      </c>
      <c r="T143" s="123">
        <f>SUM(T144:T222)</f>
        <v>0</v>
      </c>
      <c r="AR143" s="117" t="s">
        <v>81</v>
      </c>
      <c r="AT143" s="124" t="s">
        <v>70</v>
      </c>
      <c r="AU143" s="124" t="s">
        <v>79</v>
      </c>
      <c r="AY143" s="117" t="s">
        <v>142</v>
      </c>
      <c r="BK143" s="125">
        <f>SUM(BK144:BK222)</f>
        <v>0</v>
      </c>
    </row>
    <row r="144" spans="2:65" s="1" customFormat="1" ht="16.5" customHeight="1">
      <c r="B144" s="33"/>
      <c r="C144" s="128" t="s">
        <v>8</v>
      </c>
      <c r="D144" s="128" t="s">
        <v>144</v>
      </c>
      <c r="E144" s="129" t="s">
        <v>1533</v>
      </c>
      <c r="F144" s="130" t="s">
        <v>1534</v>
      </c>
      <c r="G144" s="131" t="s">
        <v>239</v>
      </c>
      <c r="H144" s="132">
        <v>11</v>
      </c>
      <c r="I144" s="133"/>
      <c r="J144" s="134">
        <f>ROUND(I144*H144,2)</f>
        <v>0</v>
      </c>
      <c r="K144" s="130" t="s">
        <v>148</v>
      </c>
      <c r="L144" s="33"/>
      <c r="M144" s="135" t="s">
        <v>19</v>
      </c>
      <c r="N144" s="136" t="s">
        <v>42</v>
      </c>
      <c r="P144" s="137">
        <f>O144*H144</f>
        <v>0</v>
      </c>
      <c r="Q144" s="137">
        <v>1.9000000000000001E-4</v>
      </c>
      <c r="R144" s="137">
        <f>Q144*H144</f>
        <v>2.0900000000000003E-3</v>
      </c>
      <c r="S144" s="137">
        <v>0</v>
      </c>
      <c r="T144" s="138">
        <f>S144*H144</f>
        <v>0</v>
      </c>
      <c r="AR144" s="139" t="s">
        <v>267</v>
      </c>
      <c r="AT144" s="139" t="s">
        <v>144</v>
      </c>
      <c r="AU144" s="139" t="s">
        <v>81</v>
      </c>
      <c r="AY144" s="18" t="s">
        <v>142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79</v>
      </c>
      <c r="BK144" s="140">
        <f>ROUND(I144*H144,2)</f>
        <v>0</v>
      </c>
      <c r="BL144" s="18" t="s">
        <v>267</v>
      </c>
      <c r="BM144" s="139" t="s">
        <v>1535</v>
      </c>
    </row>
    <row r="145" spans="2:65" s="1" customFormat="1" ht="11.25">
      <c r="B145" s="33"/>
      <c r="D145" s="141" t="s">
        <v>151</v>
      </c>
      <c r="F145" s="142" t="s">
        <v>1536</v>
      </c>
      <c r="I145" s="143"/>
      <c r="L145" s="33"/>
      <c r="M145" s="144"/>
      <c r="T145" s="54"/>
      <c r="AT145" s="18" t="s">
        <v>151</v>
      </c>
      <c r="AU145" s="18" t="s">
        <v>81</v>
      </c>
    </row>
    <row r="146" spans="2:65" s="1" customFormat="1" ht="11.25">
      <c r="B146" s="33"/>
      <c r="D146" s="145" t="s">
        <v>153</v>
      </c>
      <c r="F146" s="146" t="s">
        <v>1537</v>
      </c>
      <c r="I146" s="143"/>
      <c r="L146" s="33"/>
      <c r="M146" s="144"/>
      <c r="T146" s="54"/>
      <c r="AT146" s="18" t="s">
        <v>153</v>
      </c>
      <c r="AU146" s="18" t="s">
        <v>81</v>
      </c>
    </row>
    <row r="147" spans="2:65" s="13" customFormat="1" ht="11.25">
      <c r="B147" s="153"/>
      <c r="D147" s="141" t="s">
        <v>155</v>
      </c>
      <c r="E147" s="154" t="s">
        <v>19</v>
      </c>
      <c r="F147" s="155" t="s">
        <v>1538</v>
      </c>
      <c r="H147" s="156">
        <v>11</v>
      </c>
      <c r="I147" s="157"/>
      <c r="L147" s="153"/>
      <c r="M147" s="158"/>
      <c r="T147" s="159"/>
      <c r="AT147" s="154" t="s">
        <v>155</v>
      </c>
      <c r="AU147" s="154" t="s">
        <v>81</v>
      </c>
      <c r="AV147" s="13" t="s">
        <v>81</v>
      </c>
      <c r="AW147" s="13" t="s">
        <v>32</v>
      </c>
      <c r="AX147" s="13" t="s">
        <v>79</v>
      </c>
      <c r="AY147" s="154" t="s">
        <v>142</v>
      </c>
    </row>
    <row r="148" spans="2:65" s="1" customFormat="1" ht="37.9" customHeight="1">
      <c r="B148" s="33"/>
      <c r="C148" s="128" t="s">
        <v>244</v>
      </c>
      <c r="D148" s="128" t="s">
        <v>144</v>
      </c>
      <c r="E148" s="129" t="s">
        <v>1539</v>
      </c>
      <c r="F148" s="130" t="s">
        <v>1540</v>
      </c>
      <c r="G148" s="131" t="s">
        <v>962</v>
      </c>
      <c r="H148" s="132">
        <v>3</v>
      </c>
      <c r="I148" s="133"/>
      <c r="J148" s="134">
        <f>ROUND(I148*H148,2)</f>
        <v>0</v>
      </c>
      <c r="K148" s="130" t="s">
        <v>19</v>
      </c>
      <c r="L148" s="33"/>
      <c r="M148" s="135" t="s">
        <v>19</v>
      </c>
      <c r="N148" s="136" t="s">
        <v>42</v>
      </c>
      <c r="P148" s="137">
        <f>O148*H148</f>
        <v>0</v>
      </c>
      <c r="Q148" s="137">
        <v>0.111</v>
      </c>
      <c r="R148" s="137">
        <f>Q148*H148</f>
        <v>0.33300000000000002</v>
      </c>
      <c r="S148" s="137">
        <v>0</v>
      </c>
      <c r="T148" s="138">
        <f>S148*H148</f>
        <v>0</v>
      </c>
      <c r="AR148" s="139" t="s">
        <v>267</v>
      </c>
      <c r="AT148" s="139" t="s">
        <v>144</v>
      </c>
      <c r="AU148" s="139" t="s">
        <v>81</v>
      </c>
      <c r="AY148" s="18" t="s">
        <v>142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8" t="s">
        <v>79</v>
      </c>
      <c r="BK148" s="140">
        <f>ROUND(I148*H148,2)</f>
        <v>0</v>
      </c>
      <c r="BL148" s="18" t="s">
        <v>267</v>
      </c>
      <c r="BM148" s="139" t="s">
        <v>1541</v>
      </c>
    </row>
    <row r="149" spans="2:65" s="1" customFormat="1" ht="19.5">
      <c r="B149" s="33"/>
      <c r="D149" s="141" t="s">
        <v>151</v>
      </c>
      <c r="F149" s="142" t="s">
        <v>1540</v>
      </c>
      <c r="I149" s="143"/>
      <c r="L149" s="33"/>
      <c r="M149" s="144"/>
      <c r="T149" s="54"/>
      <c r="AT149" s="18" t="s">
        <v>151</v>
      </c>
      <c r="AU149" s="18" t="s">
        <v>81</v>
      </c>
    </row>
    <row r="150" spans="2:65" s="1" customFormat="1" ht="33" customHeight="1">
      <c r="B150" s="33"/>
      <c r="C150" s="128" t="s">
        <v>251</v>
      </c>
      <c r="D150" s="128" t="s">
        <v>144</v>
      </c>
      <c r="E150" s="129" t="s">
        <v>1542</v>
      </c>
      <c r="F150" s="130" t="s">
        <v>1543</v>
      </c>
      <c r="G150" s="131" t="s">
        <v>962</v>
      </c>
      <c r="H150" s="132">
        <v>4</v>
      </c>
      <c r="I150" s="133"/>
      <c r="J150" s="134">
        <f>ROUND(I150*H150,2)</f>
        <v>0</v>
      </c>
      <c r="K150" s="130" t="s">
        <v>19</v>
      </c>
      <c r="L150" s="33"/>
      <c r="M150" s="135" t="s">
        <v>19</v>
      </c>
      <c r="N150" s="136" t="s">
        <v>42</v>
      </c>
      <c r="P150" s="137">
        <f>O150*H150</f>
        <v>0</v>
      </c>
      <c r="Q150" s="137">
        <v>6.4999999999999997E-3</v>
      </c>
      <c r="R150" s="137">
        <f>Q150*H150</f>
        <v>2.5999999999999999E-2</v>
      </c>
      <c r="S150" s="137">
        <v>0</v>
      </c>
      <c r="T150" s="138">
        <f>S150*H150</f>
        <v>0</v>
      </c>
      <c r="AR150" s="139" t="s">
        <v>267</v>
      </c>
      <c r="AT150" s="139" t="s">
        <v>144</v>
      </c>
      <c r="AU150" s="139" t="s">
        <v>81</v>
      </c>
      <c r="AY150" s="18" t="s">
        <v>142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79</v>
      </c>
      <c r="BK150" s="140">
        <f>ROUND(I150*H150,2)</f>
        <v>0</v>
      </c>
      <c r="BL150" s="18" t="s">
        <v>267</v>
      </c>
      <c r="BM150" s="139" t="s">
        <v>1544</v>
      </c>
    </row>
    <row r="151" spans="2:65" s="1" customFormat="1" ht="19.5">
      <c r="B151" s="33"/>
      <c r="D151" s="141" t="s">
        <v>151</v>
      </c>
      <c r="F151" s="142" t="s">
        <v>1545</v>
      </c>
      <c r="I151" s="143"/>
      <c r="L151" s="33"/>
      <c r="M151" s="144"/>
      <c r="T151" s="54"/>
      <c r="AT151" s="18" t="s">
        <v>151</v>
      </c>
      <c r="AU151" s="18" t="s">
        <v>81</v>
      </c>
    </row>
    <row r="152" spans="2:65" s="1" customFormat="1" ht="33" customHeight="1">
      <c r="B152" s="33"/>
      <c r="C152" s="128" t="s">
        <v>259</v>
      </c>
      <c r="D152" s="128" t="s">
        <v>144</v>
      </c>
      <c r="E152" s="129" t="s">
        <v>1546</v>
      </c>
      <c r="F152" s="130" t="s">
        <v>1547</v>
      </c>
      <c r="G152" s="131" t="s">
        <v>962</v>
      </c>
      <c r="H152" s="132">
        <v>1</v>
      </c>
      <c r="I152" s="133"/>
      <c r="J152" s="134">
        <f>ROUND(I152*H152,2)</f>
        <v>0</v>
      </c>
      <c r="K152" s="130" t="s">
        <v>19</v>
      </c>
      <c r="L152" s="33"/>
      <c r="M152" s="135" t="s">
        <v>19</v>
      </c>
      <c r="N152" s="136" t="s">
        <v>42</v>
      </c>
      <c r="P152" s="137">
        <f>O152*H152</f>
        <v>0</v>
      </c>
      <c r="Q152" s="137">
        <v>1.2999999999999999E-3</v>
      </c>
      <c r="R152" s="137">
        <f>Q152*H152</f>
        <v>1.2999999999999999E-3</v>
      </c>
      <c r="S152" s="137">
        <v>0</v>
      </c>
      <c r="T152" s="138">
        <f>S152*H152</f>
        <v>0</v>
      </c>
      <c r="AR152" s="139" t="s">
        <v>267</v>
      </c>
      <c r="AT152" s="139" t="s">
        <v>144</v>
      </c>
      <c r="AU152" s="139" t="s">
        <v>81</v>
      </c>
      <c r="AY152" s="18" t="s">
        <v>142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8" t="s">
        <v>79</v>
      </c>
      <c r="BK152" s="140">
        <f>ROUND(I152*H152,2)</f>
        <v>0</v>
      </c>
      <c r="BL152" s="18" t="s">
        <v>267</v>
      </c>
      <c r="BM152" s="139" t="s">
        <v>1548</v>
      </c>
    </row>
    <row r="153" spans="2:65" s="1" customFormat="1" ht="19.5">
      <c r="B153" s="33"/>
      <c r="D153" s="141" t="s">
        <v>151</v>
      </c>
      <c r="F153" s="142" t="s">
        <v>1549</v>
      </c>
      <c r="I153" s="143"/>
      <c r="L153" s="33"/>
      <c r="M153" s="144"/>
      <c r="T153" s="54"/>
      <c r="AT153" s="18" t="s">
        <v>151</v>
      </c>
      <c r="AU153" s="18" t="s">
        <v>81</v>
      </c>
    </row>
    <row r="154" spans="2:65" s="1" customFormat="1" ht="24.2" customHeight="1">
      <c r="B154" s="33"/>
      <c r="C154" s="128" t="s">
        <v>267</v>
      </c>
      <c r="D154" s="128" t="s">
        <v>144</v>
      </c>
      <c r="E154" s="129" t="s">
        <v>1550</v>
      </c>
      <c r="F154" s="130" t="s">
        <v>1551</v>
      </c>
      <c r="G154" s="131" t="s">
        <v>962</v>
      </c>
      <c r="H154" s="132">
        <v>1</v>
      </c>
      <c r="I154" s="133"/>
      <c r="J154" s="134">
        <f>ROUND(I154*H154,2)</f>
        <v>0</v>
      </c>
      <c r="K154" s="130" t="s">
        <v>19</v>
      </c>
      <c r="L154" s="33"/>
      <c r="M154" s="135" t="s">
        <v>19</v>
      </c>
      <c r="N154" s="136" t="s">
        <v>42</v>
      </c>
      <c r="P154" s="137">
        <f>O154*H154</f>
        <v>0</v>
      </c>
      <c r="Q154" s="137">
        <v>1.5E-3</v>
      </c>
      <c r="R154" s="137">
        <f>Q154*H154</f>
        <v>1.5E-3</v>
      </c>
      <c r="S154" s="137">
        <v>0</v>
      </c>
      <c r="T154" s="138">
        <f>S154*H154</f>
        <v>0</v>
      </c>
      <c r="AR154" s="139" t="s">
        <v>267</v>
      </c>
      <c r="AT154" s="139" t="s">
        <v>144</v>
      </c>
      <c r="AU154" s="139" t="s">
        <v>81</v>
      </c>
      <c r="AY154" s="18" t="s">
        <v>142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8" t="s">
        <v>79</v>
      </c>
      <c r="BK154" s="140">
        <f>ROUND(I154*H154,2)</f>
        <v>0</v>
      </c>
      <c r="BL154" s="18" t="s">
        <v>267</v>
      </c>
      <c r="BM154" s="139" t="s">
        <v>1552</v>
      </c>
    </row>
    <row r="155" spans="2:65" s="1" customFormat="1" ht="11.25">
      <c r="B155" s="33"/>
      <c r="D155" s="141" t="s">
        <v>151</v>
      </c>
      <c r="F155" s="142" t="s">
        <v>1551</v>
      </c>
      <c r="I155" s="143"/>
      <c r="L155" s="33"/>
      <c r="M155" s="144"/>
      <c r="T155" s="54"/>
      <c r="AT155" s="18" t="s">
        <v>151</v>
      </c>
      <c r="AU155" s="18" t="s">
        <v>81</v>
      </c>
    </row>
    <row r="156" spans="2:65" s="1" customFormat="1" ht="24.2" customHeight="1">
      <c r="B156" s="33"/>
      <c r="C156" s="128" t="s">
        <v>274</v>
      </c>
      <c r="D156" s="128" t="s">
        <v>144</v>
      </c>
      <c r="E156" s="129" t="s">
        <v>1553</v>
      </c>
      <c r="F156" s="130" t="s">
        <v>1554</v>
      </c>
      <c r="G156" s="131" t="s">
        <v>962</v>
      </c>
      <c r="H156" s="132">
        <v>15</v>
      </c>
      <c r="I156" s="133"/>
      <c r="J156" s="134">
        <f>ROUND(I156*H156,2)</f>
        <v>0</v>
      </c>
      <c r="K156" s="130" t="s">
        <v>19</v>
      </c>
      <c r="L156" s="33"/>
      <c r="M156" s="135" t="s">
        <v>19</v>
      </c>
      <c r="N156" s="136" t="s">
        <v>42</v>
      </c>
      <c r="P156" s="137">
        <f>O156*H156</f>
        <v>0</v>
      </c>
      <c r="Q156" s="137">
        <v>7.4000000000000003E-3</v>
      </c>
      <c r="R156" s="137">
        <f>Q156*H156</f>
        <v>0.111</v>
      </c>
      <c r="S156" s="137">
        <v>0</v>
      </c>
      <c r="T156" s="138">
        <f>S156*H156</f>
        <v>0</v>
      </c>
      <c r="AR156" s="139" t="s">
        <v>267</v>
      </c>
      <c r="AT156" s="139" t="s">
        <v>144</v>
      </c>
      <c r="AU156" s="139" t="s">
        <v>81</v>
      </c>
      <c r="AY156" s="18" t="s">
        <v>142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8" t="s">
        <v>79</v>
      </c>
      <c r="BK156" s="140">
        <f>ROUND(I156*H156,2)</f>
        <v>0</v>
      </c>
      <c r="BL156" s="18" t="s">
        <v>267</v>
      </c>
      <c r="BM156" s="139" t="s">
        <v>1555</v>
      </c>
    </row>
    <row r="157" spans="2:65" s="1" customFormat="1" ht="19.5">
      <c r="B157" s="33"/>
      <c r="D157" s="141" t="s">
        <v>151</v>
      </c>
      <c r="F157" s="142" t="s">
        <v>1554</v>
      </c>
      <c r="I157" s="143"/>
      <c r="L157" s="33"/>
      <c r="M157" s="144"/>
      <c r="T157" s="54"/>
      <c r="AT157" s="18" t="s">
        <v>151</v>
      </c>
      <c r="AU157" s="18" t="s">
        <v>81</v>
      </c>
    </row>
    <row r="158" spans="2:65" s="1" customFormat="1" ht="24.2" customHeight="1">
      <c r="B158" s="33"/>
      <c r="C158" s="128" t="s">
        <v>280</v>
      </c>
      <c r="D158" s="128" t="s">
        <v>144</v>
      </c>
      <c r="E158" s="129" t="s">
        <v>1556</v>
      </c>
      <c r="F158" s="130" t="s">
        <v>1557</v>
      </c>
      <c r="G158" s="131" t="s">
        <v>962</v>
      </c>
      <c r="H158" s="132">
        <v>1</v>
      </c>
      <c r="I158" s="133"/>
      <c r="J158" s="134">
        <f>ROUND(I158*H158,2)</f>
        <v>0</v>
      </c>
      <c r="K158" s="130" t="s">
        <v>19</v>
      </c>
      <c r="L158" s="33"/>
      <c r="M158" s="135" t="s">
        <v>19</v>
      </c>
      <c r="N158" s="136" t="s">
        <v>42</v>
      </c>
      <c r="P158" s="137">
        <f>O158*H158</f>
        <v>0</v>
      </c>
      <c r="Q158" s="137">
        <v>3.8E-3</v>
      </c>
      <c r="R158" s="137">
        <f>Q158*H158</f>
        <v>3.8E-3</v>
      </c>
      <c r="S158" s="137">
        <v>0</v>
      </c>
      <c r="T158" s="138">
        <f>S158*H158</f>
        <v>0</v>
      </c>
      <c r="AR158" s="139" t="s">
        <v>267</v>
      </c>
      <c r="AT158" s="139" t="s">
        <v>144</v>
      </c>
      <c r="AU158" s="139" t="s">
        <v>81</v>
      </c>
      <c r="AY158" s="18" t="s">
        <v>142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8" t="s">
        <v>79</v>
      </c>
      <c r="BK158" s="140">
        <f>ROUND(I158*H158,2)</f>
        <v>0</v>
      </c>
      <c r="BL158" s="18" t="s">
        <v>267</v>
      </c>
      <c r="BM158" s="139" t="s">
        <v>1558</v>
      </c>
    </row>
    <row r="159" spans="2:65" s="1" customFormat="1" ht="19.5">
      <c r="B159" s="33"/>
      <c r="D159" s="141" t="s">
        <v>151</v>
      </c>
      <c r="F159" s="142" t="s">
        <v>1557</v>
      </c>
      <c r="I159" s="143"/>
      <c r="L159" s="33"/>
      <c r="M159" s="144"/>
      <c r="T159" s="54"/>
      <c r="AT159" s="18" t="s">
        <v>151</v>
      </c>
      <c r="AU159" s="18" t="s">
        <v>81</v>
      </c>
    </row>
    <row r="160" spans="2:65" s="1" customFormat="1" ht="37.9" customHeight="1">
      <c r="B160" s="33"/>
      <c r="C160" s="128" t="s">
        <v>287</v>
      </c>
      <c r="D160" s="128" t="s">
        <v>144</v>
      </c>
      <c r="E160" s="129" t="s">
        <v>1559</v>
      </c>
      <c r="F160" s="130" t="s">
        <v>1560</v>
      </c>
      <c r="G160" s="131" t="s">
        <v>239</v>
      </c>
      <c r="H160" s="132">
        <v>2.4500000000000002</v>
      </c>
      <c r="I160" s="133"/>
      <c r="J160" s="134">
        <f>ROUND(I160*H160,2)</f>
        <v>0</v>
      </c>
      <c r="K160" s="130" t="s">
        <v>19</v>
      </c>
      <c r="L160" s="33"/>
      <c r="M160" s="135" t="s">
        <v>19</v>
      </c>
      <c r="N160" s="136" t="s">
        <v>42</v>
      </c>
      <c r="P160" s="137">
        <f>O160*H160</f>
        <v>0</v>
      </c>
      <c r="Q160" s="137">
        <v>0.03</v>
      </c>
      <c r="R160" s="137">
        <f>Q160*H160</f>
        <v>7.3499999999999996E-2</v>
      </c>
      <c r="S160" s="137">
        <v>0</v>
      </c>
      <c r="T160" s="138">
        <f>S160*H160</f>
        <v>0</v>
      </c>
      <c r="AR160" s="139" t="s">
        <v>267</v>
      </c>
      <c r="AT160" s="139" t="s">
        <v>144</v>
      </c>
      <c r="AU160" s="139" t="s">
        <v>81</v>
      </c>
      <c r="AY160" s="18" t="s">
        <v>142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8" t="s">
        <v>79</v>
      </c>
      <c r="BK160" s="140">
        <f>ROUND(I160*H160,2)</f>
        <v>0</v>
      </c>
      <c r="BL160" s="18" t="s">
        <v>267</v>
      </c>
      <c r="BM160" s="139" t="s">
        <v>1561</v>
      </c>
    </row>
    <row r="161" spans="2:65" s="1" customFormat="1" ht="29.25">
      <c r="B161" s="33"/>
      <c r="D161" s="141" t="s">
        <v>151</v>
      </c>
      <c r="F161" s="142" t="s">
        <v>1562</v>
      </c>
      <c r="I161" s="143"/>
      <c r="L161" s="33"/>
      <c r="M161" s="144"/>
      <c r="T161" s="54"/>
      <c r="AT161" s="18" t="s">
        <v>151</v>
      </c>
      <c r="AU161" s="18" t="s">
        <v>81</v>
      </c>
    </row>
    <row r="162" spans="2:65" s="1" customFormat="1" ht="37.9" customHeight="1">
      <c r="B162" s="33"/>
      <c r="C162" s="128" t="s">
        <v>294</v>
      </c>
      <c r="D162" s="128" t="s">
        <v>144</v>
      </c>
      <c r="E162" s="129" t="s">
        <v>1563</v>
      </c>
      <c r="F162" s="130" t="s">
        <v>1564</v>
      </c>
      <c r="G162" s="131" t="s">
        <v>239</v>
      </c>
      <c r="H162" s="132">
        <v>12</v>
      </c>
      <c r="I162" s="133"/>
      <c r="J162" s="134">
        <f>ROUND(I162*H162,2)</f>
        <v>0</v>
      </c>
      <c r="K162" s="130" t="s">
        <v>19</v>
      </c>
      <c r="L162" s="33"/>
      <c r="M162" s="135" t="s">
        <v>19</v>
      </c>
      <c r="N162" s="136" t="s">
        <v>42</v>
      </c>
      <c r="P162" s="137">
        <f>O162*H162</f>
        <v>0</v>
      </c>
      <c r="Q162" s="137">
        <v>0.02</v>
      </c>
      <c r="R162" s="137">
        <f>Q162*H162</f>
        <v>0.24</v>
      </c>
      <c r="S162" s="137">
        <v>0</v>
      </c>
      <c r="T162" s="138">
        <f>S162*H162</f>
        <v>0</v>
      </c>
      <c r="AR162" s="139" t="s">
        <v>267</v>
      </c>
      <c r="AT162" s="139" t="s">
        <v>144</v>
      </c>
      <c r="AU162" s="139" t="s">
        <v>81</v>
      </c>
      <c r="AY162" s="18" t="s">
        <v>142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8" t="s">
        <v>79</v>
      </c>
      <c r="BK162" s="140">
        <f>ROUND(I162*H162,2)</f>
        <v>0</v>
      </c>
      <c r="BL162" s="18" t="s">
        <v>267</v>
      </c>
      <c r="BM162" s="139" t="s">
        <v>1565</v>
      </c>
    </row>
    <row r="163" spans="2:65" s="1" customFormat="1" ht="29.25">
      <c r="B163" s="33"/>
      <c r="D163" s="141" t="s">
        <v>151</v>
      </c>
      <c r="F163" s="142" t="s">
        <v>1566</v>
      </c>
      <c r="I163" s="143"/>
      <c r="L163" s="33"/>
      <c r="M163" s="144"/>
      <c r="T163" s="54"/>
      <c r="AT163" s="18" t="s">
        <v>151</v>
      </c>
      <c r="AU163" s="18" t="s">
        <v>81</v>
      </c>
    </row>
    <row r="164" spans="2:65" s="1" customFormat="1" ht="24.2" customHeight="1">
      <c r="B164" s="33"/>
      <c r="C164" s="128" t="s">
        <v>7</v>
      </c>
      <c r="D164" s="128" t="s">
        <v>144</v>
      </c>
      <c r="E164" s="129" t="s">
        <v>1567</v>
      </c>
      <c r="F164" s="130" t="s">
        <v>1568</v>
      </c>
      <c r="G164" s="131" t="s">
        <v>962</v>
      </c>
      <c r="H164" s="132">
        <v>1</v>
      </c>
      <c r="I164" s="133"/>
      <c r="J164" s="134">
        <f>ROUND(I164*H164,2)</f>
        <v>0</v>
      </c>
      <c r="K164" s="130" t="s">
        <v>19</v>
      </c>
      <c r="L164" s="33"/>
      <c r="M164" s="135" t="s">
        <v>19</v>
      </c>
      <c r="N164" s="136" t="s">
        <v>42</v>
      </c>
      <c r="P164" s="137">
        <f>O164*H164</f>
        <v>0</v>
      </c>
      <c r="Q164" s="137">
        <v>0.08</v>
      </c>
      <c r="R164" s="137">
        <f>Q164*H164</f>
        <v>0.08</v>
      </c>
      <c r="S164" s="137">
        <v>0</v>
      </c>
      <c r="T164" s="138">
        <f>S164*H164</f>
        <v>0</v>
      </c>
      <c r="AR164" s="139" t="s">
        <v>267</v>
      </c>
      <c r="AT164" s="139" t="s">
        <v>144</v>
      </c>
      <c r="AU164" s="139" t="s">
        <v>81</v>
      </c>
      <c r="AY164" s="18" t="s">
        <v>142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8" t="s">
        <v>79</v>
      </c>
      <c r="BK164" s="140">
        <f>ROUND(I164*H164,2)</f>
        <v>0</v>
      </c>
      <c r="BL164" s="18" t="s">
        <v>267</v>
      </c>
      <c r="BM164" s="139" t="s">
        <v>1569</v>
      </c>
    </row>
    <row r="165" spans="2:65" s="1" customFormat="1" ht="19.5">
      <c r="B165" s="33"/>
      <c r="D165" s="141" t="s">
        <v>151</v>
      </c>
      <c r="F165" s="142" t="s">
        <v>1568</v>
      </c>
      <c r="I165" s="143"/>
      <c r="L165" s="33"/>
      <c r="M165" s="144"/>
      <c r="T165" s="54"/>
      <c r="AT165" s="18" t="s">
        <v>151</v>
      </c>
      <c r="AU165" s="18" t="s">
        <v>81</v>
      </c>
    </row>
    <row r="166" spans="2:65" s="1" customFormat="1" ht="21.75" customHeight="1">
      <c r="B166" s="33"/>
      <c r="C166" s="128" t="s">
        <v>307</v>
      </c>
      <c r="D166" s="128" t="s">
        <v>144</v>
      </c>
      <c r="E166" s="129" t="s">
        <v>1570</v>
      </c>
      <c r="F166" s="130" t="s">
        <v>1571</v>
      </c>
      <c r="G166" s="131" t="s">
        <v>962</v>
      </c>
      <c r="H166" s="132">
        <v>1</v>
      </c>
      <c r="I166" s="133"/>
      <c r="J166" s="134">
        <f>ROUND(I166*H166,2)</f>
        <v>0</v>
      </c>
      <c r="K166" s="130" t="s">
        <v>19</v>
      </c>
      <c r="L166" s="33"/>
      <c r="M166" s="135" t="s">
        <v>19</v>
      </c>
      <c r="N166" s="136" t="s">
        <v>42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267</v>
      </c>
      <c r="AT166" s="139" t="s">
        <v>144</v>
      </c>
      <c r="AU166" s="139" t="s">
        <v>81</v>
      </c>
      <c r="AY166" s="18" t="s">
        <v>142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79</v>
      </c>
      <c r="BK166" s="140">
        <f>ROUND(I166*H166,2)</f>
        <v>0</v>
      </c>
      <c r="BL166" s="18" t="s">
        <v>267</v>
      </c>
      <c r="BM166" s="139" t="s">
        <v>1572</v>
      </c>
    </row>
    <row r="167" spans="2:65" s="1" customFormat="1" ht="11.25">
      <c r="B167" s="33"/>
      <c r="D167" s="141" t="s">
        <v>151</v>
      </c>
      <c r="F167" s="142" t="s">
        <v>1571</v>
      </c>
      <c r="I167" s="143"/>
      <c r="L167" s="33"/>
      <c r="M167" s="144"/>
      <c r="T167" s="54"/>
      <c r="AT167" s="18" t="s">
        <v>151</v>
      </c>
      <c r="AU167" s="18" t="s">
        <v>81</v>
      </c>
    </row>
    <row r="168" spans="2:65" s="1" customFormat="1" ht="21.75" customHeight="1">
      <c r="B168" s="33"/>
      <c r="C168" s="128" t="s">
        <v>313</v>
      </c>
      <c r="D168" s="128" t="s">
        <v>144</v>
      </c>
      <c r="E168" s="129" t="s">
        <v>1573</v>
      </c>
      <c r="F168" s="130" t="s">
        <v>1574</v>
      </c>
      <c r="G168" s="131" t="s">
        <v>962</v>
      </c>
      <c r="H168" s="132">
        <v>1</v>
      </c>
      <c r="I168" s="133"/>
      <c r="J168" s="134">
        <f>ROUND(I168*H168,2)</f>
        <v>0</v>
      </c>
      <c r="K168" s="130" t="s">
        <v>19</v>
      </c>
      <c r="L168" s="33"/>
      <c r="M168" s="135" t="s">
        <v>19</v>
      </c>
      <c r="N168" s="136" t="s">
        <v>42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267</v>
      </c>
      <c r="AT168" s="139" t="s">
        <v>144</v>
      </c>
      <c r="AU168" s="139" t="s">
        <v>81</v>
      </c>
      <c r="AY168" s="18" t="s">
        <v>142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8" t="s">
        <v>79</v>
      </c>
      <c r="BK168" s="140">
        <f>ROUND(I168*H168,2)</f>
        <v>0</v>
      </c>
      <c r="BL168" s="18" t="s">
        <v>267</v>
      </c>
      <c r="BM168" s="139" t="s">
        <v>1575</v>
      </c>
    </row>
    <row r="169" spans="2:65" s="1" customFormat="1" ht="11.25">
      <c r="B169" s="33"/>
      <c r="D169" s="141" t="s">
        <v>151</v>
      </c>
      <c r="F169" s="142" t="s">
        <v>1574</v>
      </c>
      <c r="I169" s="143"/>
      <c r="L169" s="33"/>
      <c r="M169" s="144"/>
      <c r="T169" s="54"/>
      <c r="AT169" s="18" t="s">
        <v>151</v>
      </c>
      <c r="AU169" s="18" t="s">
        <v>81</v>
      </c>
    </row>
    <row r="170" spans="2:65" s="1" customFormat="1" ht="21.75" customHeight="1">
      <c r="B170" s="33"/>
      <c r="C170" s="128" t="s">
        <v>322</v>
      </c>
      <c r="D170" s="128" t="s">
        <v>144</v>
      </c>
      <c r="E170" s="129" t="s">
        <v>1576</v>
      </c>
      <c r="F170" s="130" t="s">
        <v>1577</v>
      </c>
      <c r="G170" s="131" t="s">
        <v>962</v>
      </c>
      <c r="H170" s="132">
        <v>1</v>
      </c>
      <c r="I170" s="133"/>
      <c r="J170" s="134">
        <f>ROUND(I170*H170,2)</f>
        <v>0</v>
      </c>
      <c r="K170" s="130" t="s">
        <v>19</v>
      </c>
      <c r="L170" s="33"/>
      <c r="M170" s="135" t="s">
        <v>19</v>
      </c>
      <c r="N170" s="136" t="s">
        <v>42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AR170" s="139" t="s">
        <v>267</v>
      </c>
      <c r="AT170" s="139" t="s">
        <v>144</v>
      </c>
      <c r="AU170" s="139" t="s">
        <v>81</v>
      </c>
      <c r="AY170" s="18" t="s">
        <v>142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8" t="s">
        <v>79</v>
      </c>
      <c r="BK170" s="140">
        <f>ROUND(I170*H170,2)</f>
        <v>0</v>
      </c>
      <c r="BL170" s="18" t="s">
        <v>267</v>
      </c>
      <c r="BM170" s="139" t="s">
        <v>1578</v>
      </c>
    </row>
    <row r="171" spans="2:65" s="1" customFormat="1" ht="11.25">
      <c r="B171" s="33"/>
      <c r="D171" s="141" t="s">
        <v>151</v>
      </c>
      <c r="F171" s="142" t="s">
        <v>1577</v>
      </c>
      <c r="I171" s="143"/>
      <c r="L171" s="33"/>
      <c r="M171" s="144"/>
      <c r="T171" s="54"/>
      <c r="AT171" s="18" t="s">
        <v>151</v>
      </c>
      <c r="AU171" s="18" t="s">
        <v>81</v>
      </c>
    </row>
    <row r="172" spans="2:65" s="1" customFormat="1" ht="24.2" customHeight="1">
      <c r="B172" s="33"/>
      <c r="C172" s="128" t="s">
        <v>330</v>
      </c>
      <c r="D172" s="128" t="s">
        <v>144</v>
      </c>
      <c r="E172" s="129" t="s">
        <v>1579</v>
      </c>
      <c r="F172" s="130" t="s">
        <v>1580</v>
      </c>
      <c r="G172" s="131" t="s">
        <v>962</v>
      </c>
      <c r="H172" s="132">
        <v>1</v>
      </c>
      <c r="I172" s="133"/>
      <c r="J172" s="134">
        <f>ROUND(I172*H172,2)</f>
        <v>0</v>
      </c>
      <c r="K172" s="130" t="s">
        <v>19</v>
      </c>
      <c r="L172" s="33"/>
      <c r="M172" s="135" t="s">
        <v>19</v>
      </c>
      <c r="N172" s="136" t="s">
        <v>42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267</v>
      </c>
      <c r="AT172" s="139" t="s">
        <v>144</v>
      </c>
      <c r="AU172" s="139" t="s">
        <v>81</v>
      </c>
      <c r="AY172" s="18" t="s">
        <v>142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8" t="s">
        <v>79</v>
      </c>
      <c r="BK172" s="140">
        <f>ROUND(I172*H172,2)</f>
        <v>0</v>
      </c>
      <c r="BL172" s="18" t="s">
        <v>267</v>
      </c>
      <c r="BM172" s="139" t="s">
        <v>1581</v>
      </c>
    </row>
    <row r="173" spans="2:65" s="1" customFormat="1" ht="11.25">
      <c r="B173" s="33"/>
      <c r="D173" s="141" t="s">
        <v>151</v>
      </c>
      <c r="F173" s="142" t="s">
        <v>1582</v>
      </c>
      <c r="I173" s="143"/>
      <c r="L173" s="33"/>
      <c r="M173" s="144"/>
      <c r="T173" s="54"/>
      <c r="AT173" s="18" t="s">
        <v>151</v>
      </c>
      <c r="AU173" s="18" t="s">
        <v>81</v>
      </c>
    </row>
    <row r="174" spans="2:65" s="1" customFormat="1" ht="24.2" customHeight="1">
      <c r="B174" s="33"/>
      <c r="C174" s="128" t="s">
        <v>337</v>
      </c>
      <c r="D174" s="128" t="s">
        <v>144</v>
      </c>
      <c r="E174" s="129" t="s">
        <v>1583</v>
      </c>
      <c r="F174" s="130" t="s">
        <v>1584</v>
      </c>
      <c r="G174" s="131" t="s">
        <v>576</v>
      </c>
      <c r="H174" s="132">
        <v>1</v>
      </c>
      <c r="I174" s="133"/>
      <c r="J174" s="134">
        <f>ROUND(I174*H174,2)</f>
        <v>0</v>
      </c>
      <c r="K174" s="130" t="s">
        <v>19</v>
      </c>
      <c r="L174" s="33"/>
      <c r="M174" s="135" t="s">
        <v>19</v>
      </c>
      <c r="N174" s="136" t="s">
        <v>42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267</v>
      </c>
      <c r="AT174" s="139" t="s">
        <v>144</v>
      </c>
      <c r="AU174" s="139" t="s">
        <v>81</v>
      </c>
      <c r="AY174" s="18" t="s">
        <v>142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79</v>
      </c>
      <c r="BK174" s="140">
        <f>ROUND(I174*H174,2)</f>
        <v>0</v>
      </c>
      <c r="BL174" s="18" t="s">
        <v>267</v>
      </c>
      <c r="BM174" s="139" t="s">
        <v>1585</v>
      </c>
    </row>
    <row r="175" spans="2:65" s="1" customFormat="1" ht="19.5">
      <c r="B175" s="33"/>
      <c r="D175" s="141" t="s">
        <v>151</v>
      </c>
      <c r="F175" s="142" t="s">
        <v>1584</v>
      </c>
      <c r="I175" s="143"/>
      <c r="L175" s="33"/>
      <c r="M175" s="144"/>
      <c r="T175" s="54"/>
      <c r="AT175" s="18" t="s">
        <v>151</v>
      </c>
      <c r="AU175" s="18" t="s">
        <v>81</v>
      </c>
    </row>
    <row r="176" spans="2:65" s="1" customFormat="1" ht="66.75" customHeight="1">
      <c r="B176" s="33"/>
      <c r="C176" s="167" t="s">
        <v>344</v>
      </c>
      <c r="D176" s="167" t="s">
        <v>449</v>
      </c>
      <c r="E176" s="168" t="s">
        <v>1586</v>
      </c>
      <c r="F176" s="169" t="s">
        <v>1587</v>
      </c>
      <c r="G176" s="170" t="s">
        <v>998</v>
      </c>
      <c r="H176" s="171">
        <v>250</v>
      </c>
      <c r="I176" s="172"/>
      <c r="J176" s="173">
        <f>ROUND(I176*H176,2)</f>
        <v>0</v>
      </c>
      <c r="K176" s="169" t="s">
        <v>19</v>
      </c>
      <c r="L176" s="174"/>
      <c r="M176" s="175" t="s">
        <v>19</v>
      </c>
      <c r="N176" s="176" t="s">
        <v>42</v>
      </c>
      <c r="P176" s="137">
        <f>O176*H176</f>
        <v>0</v>
      </c>
      <c r="Q176" s="137">
        <v>1E-3</v>
      </c>
      <c r="R176" s="137">
        <f>Q176*H176</f>
        <v>0.25</v>
      </c>
      <c r="S176" s="137">
        <v>0</v>
      </c>
      <c r="T176" s="138">
        <f>S176*H176</f>
        <v>0</v>
      </c>
      <c r="AR176" s="139" t="s">
        <v>379</v>
      </c>
      <c r="AT176" s="139" t="s">
        <v>449</v>
      </c>
      <c r="AU176" s="139" t="s">
        <v>81</v>
      </c>
      <c r="AY176" s="18" t="s">
        <v>142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8" t="s">
        <v>79</v>
      </c>
      <c r="BK176" s="140">
        <f>ROUND(I176*H176,2)</f>
        <v>0</v>
      </c>
      <c r="BL176" s="18" t="s">
        <v>267</v>
      </c>
      <c r="BM176" s="139" t="s">
        <v>1588</v>
      </c>
    </row>
    <row r="177" spans="2:65" s="1" customFormat="1" ht="39">
      <c r="B177" s="33"/>
      <c r="D177" s="141" t="s">
        <v>151</v>
      </c>
      <c r="F177" s="142" t="s">
        <v>1587</v>
      </c>
      <c r="I177" s="143"/>
      <c r="L177" s="33"/>
      <c r="M177" s="144"/>
      <c r="T177" s="54"/>
      <c r="AT177" s="18" t="s">
        <v>151</v>
      </c>
      <c r="AU177" s="18" t="s">
        <v>81</v>
      </c>
    </row>
    <row r="178" spans="2:65" s="1" customFormat="1" ht="24.2" customHeight="1">
      <c r="B178" s="33"/>
      <c r="C178" s="128" t="s">
        <v>350</v>
      </c>
      <c r="D178" s="128" t="s">
        <v>144</v>
      </c>
      <c r="E178" s="129" t="s">
        <v>1589</v>
      </c>
      <c r="F178" s="130" t="s">
        <v>1590</v>
      </c>
      <c r="G178" s="131" t="s">
        <v>962</v>
      </c>
      <c r="H178" s="132">
        <v>1</v>
      </c>
      <c r="I178" s="133"/>
      <c r="J178" s="134">
        <f>ROUND(I178*H178,2)</f>
        <v>0</v>
      </c>
      <c r="K178" s="130" t="s">
        <v>19</v>
      </c>
      <c r="L178" s="33"/>
      <c r="M178" s="135" t="s">
        <v>19</v>
      </c>
      <c r="N178" s="136" t="s">
        <v>42</v>
      </c>
      <c r="P178" s="137">
        <f>O178*H178</f>
        <v>0</v>
      </c>
      <c r="Q178" s="137">
        <v>4.3499999999999997E-2</v>
      </c>
      <c r="R178" s="137">
        <f>Q178*H178</f>
        <v>4.3499999999999997E-2</v>
      </c>
      <c r="S178" s="137">
        <v>0</v>
      </c>
      <c r="T178" s="138">
        <f>S178*H178</f>
        <v>0</v>
      </c>
      <c r="AR178" s="139" t="s">
        <v>267</v>
      </c>
      <c r="AT178" s="139" t="s">
        <v>144</v>
      </c>
      <c r="AU178" s="139" t="s">
        <v>81</v>
      </c>
      <c r="AY178" s="18" t="s">
        <v>142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8" t="s">
        <v>79</v>
      </c>
      <c r="BK178" s="140">
        <f>ROUND(I178*H178,2)</f>
        <v>0</v>
      </c>
      <c r="BL178" s="18" t="s">
        <v>267</v>
      </c>
      <c r="BM178" s="139" t="s">
        <v>1591</v>
      </c>
    </row>
    <row r="179" spans="2:65" s="1" customFormat="1" ht="19.5">
      <c r="B179" s="33"/>
      <c r="D179" s="141" t="s">
        <v>151</v>
      </c>
      <c r="F179" s="142" t="s">
        <v>1590</v>
      </c>
      <c r="I179" s="143"/>
      <c r="L179" s="33"/>
      <c r="M179" s="144"/>
      <c r="T179" s="54"/>
      <c r="AT179" s="18" t="s">
        <v>151</v>
      </c>
      <c r="AU179" s="18" t="s">
        <v>81</v>
      </c>
    </row>
    <row r="180" spans="2:65" s="1" customFormat="1" ht="37.9" customHeight="1">
      <c r="B180" s="33"/>
      <c r="C180" s="128" t="s">
        <v>358</v>
      </c>
      <c r="D180" s="128" t="s">
        <v>144</v>
      </c>
      <c r="E180" s="129" t="s">
        <v>1592</v>
      </c>
      <c r="F180" s="130" t="s">
        <v>1593</v>
      </c>
      <c r="G180" s="131" t="s">
        <v>576</v>
      </c>
      <c r="H180" s="132">
        <v>1</v>
      </c>
      <c r="I180" s="133"/>
      <c r="J180" s="134">
        <f>ROUND(I180*H180,2)</f>
        <v>0</v>
      </c>
      <c r="K180" s="130" t="s">
        <v>19</v>
      </c>
      <c r="L180" s="33"/>
      <c r="M180" s="135" t="s">
        <v>19</v>
      </c>
      <c r="N180" s="136" t="s">
        <v>42</v>
      </c>
      <c r="P180" s="137">
        <f>O180*H180</f>
        <v>0</v>
      </c>
      <c r="Q180" s="137">
        <v>7.0000000000000007E-2</v>
      </c>
      <c r="R180" s="137">
        <f>Q180*H180</f>
        <v>7.0000000000000007E-2</v>
      </c>
      <c r="S180" s="137">
        <v>0</v>
      </c>
      <c r="T180" s="138">
        <f>S180*H180</f>
        <v>0</v>
      </c>
      <c r="AR180" s="139" t="s">
        <v>267</v>
      </c>
      <c r="AT180" s="139" t="s">
        <v>144</v>
      </c>
      <c r="AU180" s="139" t="s">
        <v>81</v>
      </c>
      <c r="AY180" s="18" t="s">
        <v>142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79</v>
      </c>
      <c r="BK180" s="140">
        <f>ROUND(I180*H180,2)</f>
        <v>0</v>
      </c>
      <c r="BL180" s="18" t="s">
        <v>267</v>
      </c>
      <c r="BM180" s="139" t="s">
        <v>1594</v>
      </c>
    </row>
    <row r="181" spans="2:65" s="1" customFormat="1" ht="19.5">
      <c r="B181" s="33"/>
      <c r="D181" s="141" t="s">
        <v>151</v>
      </c>
      <c r="F181" s="142" t="s">
        <v>1593</v>
      </c>
      <c r="I181" s="143"/>
      <c r="L181" s="33"/>
      <c r="M181" s="144"/>
      <c r="T181" s="54"/>
      <c r="AT181" s="18" t="s">
        <v>151</v>
      </c>
      <c r="AU181" s="18" t="s">
        <v>81</v>
      </c>
    </row>
    <row r="182" spans="2:65" s="1" customFormat="1" ht="49.15" customHeight="1">
      <c r="B182" s="33"/>
      <c r="C182" s="128" t="s">
        <v>365</v>
      </c>
      <c r="D182" s="128" t="s">
        <v>144</v>
      </c>
      <c r="E182" s="129" t="s">
        <v>1595</v>
      </c>
      <c r="F182" s="130" t="s">
        <v>1596</v>
      </c>
      <c r="G182" s="131" t="s">
        <v>544</v>
      </c>
      <c r="H182" s="132">
        <v>0</v>
      </c>
      <c r="I182" s="133"/>
      <c r="J182" s="134">
        <f>ROUND(I182*H182,2)</f>
        <v>0</v>
      </c>
      <c r="K182" s="130" t="s">
        <v>19</v>
      </c>
      <c r="L182" s="33"/>
      <c r="M182" s="135" t="s">
        <v>19</v>
      </c>
      <c r="N182" s="136" t="s">
        <v>42</v>
      </c>
      <c r="P182" s="137">
        <f>O182*H182</f>
        <v>0</v>
      </c>
      <c r="Q182" s="137">
        <v>3.5000000000000001E-3</v>
      </c>
      <c r="R182" s="137">
        <f>Q182*H182</f>
        <v>0</v>
      </c>
      <c r="S182" s="137">
        <v>0</v>
      </c>
      <c r="T182" s="138">
        <f>S182*H182</f>
        <v>0</v>
      </c>
      <c r="AR182" s="139" t="s">
        <v>267</v>
      </c>
      <c r="AT182" s="139" t="s">
        <v>144</v>
      </c>
      <c r="AU182" s="139" t="s">
        <v>81</v>
      </c>
      <c r="AY182" s="18" t="s">
        <v>142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8" t="s">
        <v>79</v>
      </c>
      <c r="BK182" s="140">
        <f>ROUND(I182*H182,2)</f>
        <v>0</v>
      </c>
      <c r="BL182" s="18" t="s">
        <v>267</v>
      </c>
      <c r="BM182" s="139" t="s">
        <v>1597</v>
      </c>
    </row>
    <row r="183" spans="2:65" s="1" customFormat="1" ht="29.25">
      <c r="B183" s="33"/>
      <c r="D183" s="141" t="s">
        <v>151</v>
      </c>
      <c r="F183" s="142" t="s">
        <v>1596</v>
      </c>
      <c r="I183" s="143"/>
      <c r="L183" s="33"/>
      <c r="M183" s="144"/>
      <c r="T183" s="54"/>
      <c r="AT183" s="18" t="s">
        <v>151</v>
      </c>
      <c r="AU183" s="18" t="s">
        <v>81</v>
      </c>
    </row>
    <row r="184" spans="2:65" s="1" customFormat="1" ht="44.25" customHeight="1">
      <c r="B184" s="33"/>
      <c r="C184" s="128" t="s">
        <v>373</v>
      </c>
      <c r="D184" s="128" t="s">
        <v>144</v>
      </c>
      <c r="E184" s="129" t="s">
        <v>1598</v>
      </c>
      <c r="F184" s="130" t="s">
        <v>1599</v>
      </c>
      <c r="G184" s="131" t="s">
        <v>576</v>
      </c>
      <c r="H184" s="132">
        <v>1</v>
      </c>
      <c r="I184" s="133"/>
      <c r="J184" s="134">
        <f>ROUND(I184*H184,2)</f>
        <v>0</v>
      </c>
      <c r="K184" s="130" t="s">
        <v>19</v>
      </c>
      <c r="L184" s="33"/>
      <c r="M184" s="135" t="s">
        <v>19</v>
      </c>
      <c r="N184" s="136" t="s">
        <v>42</v>
      </c>
      <c r="P184" s="137">
        <f>O184*H184</f>
        <v>0</v>
      </c>
      <c r="Q184" s="137">
        <v>5.5E-2</v>
      </c>
      <c r="R184" s="137">
        <f>Q184*H184</f>
        <v>5.5E-2</v>
      </c>
      <c r="S184" s="137">
        <v>0</v>
      </c>
      <c r="T184" s="138">
        <f>S184*H184</f>
        <v>0</v>
      </c>
      <c r="AR184" s="139" t="s">
        <v>267</v>
      </c>
      <c r="AT184" s="139" t="s">
        <v>144</v>
      </c>
      <c r="AU184" s="139" t="s">
        <v>81</v>
      </c>
      <c r="AY184" s="18" t="s">
        <v>142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79</v>
      </c>
      <c r="BK184" s="140">
        <f>ROUND(I184*H184,2)</f>
        <v>0</v>
      </c>
      <c r="BL184" s="18" t="s">
        <v>267</v>
      </c>
      <c r="BM184" s="139" t="s">
        <v>1600</v>
      </c>
    </row>
    <row r="185" spans="2:65" s="1" customFormat="1" ht="29.25">
      <c r="B185" s="33"/>
      <c r="D185" s="141" t="s">
        <v>151</v>
      </c>
      <c r="F185" s="142" t="s">
        <v>1599</v>
      </c>
      <c r="I185" s="143"/>
      <c r="L185" s="33"/>
      <c r="M185" s="144"/>
      <c r="T185" s="54"/>
      <c r="AT185" s="18" t="s">
        <v>151</v>
      </c>
      <c r="AU185" s="18" t="s">
        <v>81</v>
      </c>
    </row>
    <row r="186" spans="2:65" s="1" customFormat="1" ht="44.25" customHeight="1">
      <c r="B186" s="33"/>
      <c r="C186" s="128" t="s">
        <v>379</v>
      </c>
      <c r="D186" s="128" t="s">
        <v>144</v>
      </c>
      <c r="E186" s="129" t="s">
        <v>1601</v>
      </c>
      <c r="F186" s="130" t="s">
        <v>1602</v>
      </c>
      <c r="G186" s="131" t="s">
        <v>576</v>
      </c>
      <c r="H186" s="132">
        <v>1</v>
      </c>
      <c r="I186" s="133"/>
      <c r="J186" s="134">
        <f>ROUND(I186*H186,2)</f>
        <v>0</v>
      </c>
      <c r="K186" s="130" t="s">
        <v>19</v>
      </c>
      <c r="L186" s="33"/>
      <c r="M186" s="135" t="s">
        <v>19</v>
      </c>
      <c r="N186" s="136" t="s">
        <v>42</v>
      </c>
      <c r="P186" s="137">
        <f>O186*H186</f>
        <v>0</v>
      </c>
      <c r="Q186" s="137">
        <v>5.5E-2</v>
      </c>
      <c r="R186" s="137">
        <f>Q186*H186</f>
        <v>5.5E-2</v>
      </c>
      <c r="S186" s="137">
        <v>0</v>
      </c>
      <c r="T186" s="138">
        <f>S186*H186</f>
        <v>0</v>
      </c>
      <c r="AR186" s="139" t="s">
        <v>267</v>
      </c>
      <c r="AT186" s="139" t="s">
        <v>144</v>
      </c>
      <c r="AU186" s="139" t="s">
        <v>81</v>
      </c>
      <c r="AY186" s="18" t="s">
        <v>142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8" t="s">
        <v>79</v>
      </c>
      <c r="BK186" s="140">
        <f>ROUND(I186*H186,2)</f>
        <v>0</v>
      </c>
      <c r="BL186" s="18" t="s">
        <v>267</v>
      </c>
      <c r="BM186" s="139" t="s">
        <v>1603</v>
      </c>
    </row>
    <row r="187" spans="2:65" s="1" customFormat="1" ht="29.25">
      <c r="B187" s="33"/>
      <c r="D187" s="141" t="s">
        <v>151</v>
      </c>
      <c r="F187" s="142" t="s">
        <v>1602</v>
      </c>
      <c r="I187" s="143"/>
      <c r="L187" s="33"/>
      <c r="M187" s="144"/>
      <c r="T187" s="54"/>
      <c r="AT187" s="18" t="s">
        <v>151</v>
      </c>
      <c r="AU187" s="18" t="s">
        <v>81</v>
      </c>
    </row>
    <row r="188" spans="2:65" s="1" customFormat="1" ht="44.25" customHeight="1">
      <c r="B188" s="33"/>
      <c r="C188" s="128" t="s">
        <v>385</v>
      </c>
      <c r="D188" s="128" t="s">
        <v>144</v>
      </c>
      <c r="E188" s="129" t="s">
        <v>1604</v>
      </c>
      <c r="F188" s="130" t="s">
        <v>1605</v>
      </c>
      <c r="G188" s="131" t="s">
        <v>576</v>
      </c>
      <c r="H188" s="132">
        <v>1</v>
      </c>
      <c r="I188" s="133"/>
      <c r="J188" s="134">
        <f>ROUND(I188*H188,2)</f>
        <v>0</v>
      </c>
      <c r="K188" s="130" t="s">
        <v>19</v>
      </c>
      <c r="L188" s="33"/>
      <c r="M188" s="135" t="s">
        <v>19</v>
      </c>
      <c r="N188" s="136" t="s">
        <v>42</v>
      </c>
      <c r="P188" s="137">
        <f>O188*H188</f>
        <v>0</v>
      </c>
      <c r="Q188" s="137">
        <v>1.4999999999999999E-2</v>
      </c>
      <c r="R188" s="137">
        <f>Q188*H188</f>
        <v>1.4999999999999999E-2</v>
      </c>
      <c r="S188" s="137">
        <v>0</v>
      </c>
      <c r="T188" s="138">
        <f>S188*H188</f>
        <v>0</v>
      </c>
      <c r="AR188" s="139" t="s">
        <v>267</v>
      </c>
      <c r="AT188" s="139" t="s">
        <v>144</v>
      </c>
      <c r="AU188" s="139" t="s">
        <v>81</v>
      </c>
      <c r="AY188" s="18" t="s">
        <v>142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8" t="s">
        <v>79</v>
      </c>
      <c r="BK188" s="140">
        <f>ROUND(I188*H188,2)</f>
        <v>0</v>
      </c>
      <c r="BL188" s="18" t="s">
        <v>267</v>
      </c>
      <c r="BM188" s="139" t="s">
        <v>1606</v>
      </c>
    </row>
    <row r="189" spans="2:65" s="1" customFormat="1" ht="29.25">
      <c r="B189" s="33"/>
      <c r="D189" s="141" t="s">
        <v>151</v>
      </c>
      <c r="F189" s="142" t="s">
        <v>1605</v>
      </c>
      <c r="I189" s="143"/>
      <c r="L189" s="33"/>
      <c r="M189" s="144"/>
      <c r="T189" s="54"/>
      <c r="AT189" s="18" t="s">
        <v>151</v>
      </c>
      <c r="AU189" s="18" t="s">
        <v>81</v>
      </c>
    </row>
    <row r="190" spans="2:65" s="1" customFormat="1" ht="44.25" customHeight="1">
      <c r="B190" s="33"/>
      <c r="C190" s="128" t="s">
        <v>391</v>
      </c>
      <c r="D190" s="128" t="s">
        <v>144</v>
      </c>
      <c r="E190" s="129" t="s">
        <v>1607</v>
      </c>
      <c r="F190" s="130" t="s">
        <v>1608</v>
      </c>
      <c r="G190" s="131" t="s">
        <v>962</v>
      </c>
      <c r="H190" s="132">
        <v>1</v>
      </c>
      <c r="I190" s="133"/>
      <c r="J190" s="134">
        <f>ROUND(I190*H190,2)</f>
        <v>0</v>
      </c>
      <c r="K190" s="130" t="s">
        <v>19</v>
      </c>
      <c r="L190" s="33"/>
      <c r="M190" s="135" t="s">
        <v>19</v>
      </c>
      <c r="N190" s="136" t="s">
        <v>42</v>
      </c>
      <c r="P190" s="137">
        <f>O190*H190</f>
        <v>0</v>
      </c>
      <c r="Q190" s="137">
        <v>0.03</v>
      </c>
      <c r="R190" s="137">
        <f>Q190*H190</f>
        <v>0.03</v>
      </c>
      <c r="S190" s="137">
        <v>0</v>
      </c>
      <c r="T190" s="138">
        <f>S190*H190</f>
        <v>0</v>
      </c>
      <c r="AR190" s="139" t="s">
        <v>267</v>
      </c>
      <c r="AT190" s="139" t="s">
        <v>144</v>
      </c>
      <c r="AU190" s="139" t="s">
        <v>81</v>
      </c>
      <c r="AY190" s="18" t="s">
        <v>142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8" t="s">
        <v>79</v>
      </c>
      <c r="BK190" s="140">
        <f>ROUND(I190*H190,2)</f>
        <v>0</v>
      </c>
      <c r="BL190" s="18" t="s">
        <v>267</v>
      </c>
      <c r="BM190" s="139" t="s">
        <v>1609</v>
      </c>
    </row>
    <row r="191" spans="2:65" s="1" customFormat="1" ht="29.25">
      <c r="B191" s="33"/>
      <c r="D191" s="141" t="s">
        <v>151</v>
      </c>
      <c r="F191" s="142" t="s">
        <v>1608</v>
      </c>
      <c r="I191" s="143"/>
      <c r="L191" s="33"/>
      <c r="M191" s="144"/>
      <c r="T191" s="54"/>
      <c r="AT191" s="18" t="s">
        <v>151</v>
      </c>
      <c r="AU191" s="18" t="s">
        <v>81</v>
      </c>
    </row>
    <row r="192" spans="2:65" s="1" customFormat="1" ht="24.2" customHeight="1">
      <c r="B192" s="33"/>
      <c r="C192" s="128" t="s">
        <v>398</v>
      </c>
      <c r="D192" s="128" t="s">
        <v>144</v>
      </c>
      <c r="E192" s="129" t="s">
        <v>1610</v>
      </c>
      <c r="F192" s="130" t="s">
        <v>1611</v>
      </c>
      <c r="G192" s="131" t="s">
        <v>962</v>
      </c>
      <c r="H192" s="132">
        <v>3</v>
      </c>
      <c r="I192" s="133"/>
      <c r="J192" s="134">
        <f>ROUND(I192*H192,2)</f>
        <v>0</v>
      </c>
      <c r="K192" s="130" t="s">
        <v>19</v>
      </c>
      <c r="L192" s="33"/>
      <c r="M192" s="135" t="s">
        <v>19</v>
      </c>
      <c r="N192" s="136" t="s">
        <v>42</v>
      </c>
      <c r="P192" s="137">
        <f>O192*H192</f>
        <v>0</v>
      </c>
      <c r="Q192" s="137">
        <v>0</v>
      </c>
      <c r="R192" s="137">
        <f>Q192*H192</f>
        <v>0</v>
      </c>
      <c r="S192" s="137">
        <v>0</v>
      </c>
      <c r="T192" s="138">
        <f>S192*H192</f>
        <v>0</v>
      </c>
      <c r="AR192" s="139" t="s">
        <v>267</v>
      </c>
      <c r="AT192" s="139" t="s">
        <v>144</v>
      </c>
      <c r="AU192" s="139" t="s">
        <v>81</v>
      </c>
      <c r="AY192" s="18" t="s">
        <v>142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79</v>
      </c>
      <c r="BK192" s="140">
        <f>ROUND(I192*H192,2)</f>
        <v>0</v>
      </c>
      <c r="BL192" s="18" t="s">
        <v>267</v>
      </c>
      <c r="BM192" s="139" t="s">
        <v>1612</v>
      </c>
    </row>
    <row r="193" spans="2:65" s="1" customFormat="1" ht="11.25">
      <c r="B193" s="33"/>
      <c r="D193" s="141" t="s">
        <v>151</v>
      </c>
      <c r="F193" s="142" t="s">
        <v>1613</v>
      </c>
      <c r="I193" s="143"/>
      <c r="L193" s="33"/>
      <c r="M193" s="144"/>
      <c r="T193" s="54"/>
      <c r="AT193" s="18" t="s">
        <v>151</v>
      </c>
      <c r="AU193" s="18" t="s">
        <v>81</v>
      </c>
    </row>
    <row r="194" spans="2:65" s="1" customFormat="1" ht="24.2" customHeight="1">
      <c r="B194" s="33"/>
      <c r="C194" s="128" t="s">
        <v>406</v>
      </c>
      <c r="D194" s="128" t="s">
        <v>144</v>
      </c>
      <c r="E194" s="129" t="s">
        <v>1614</v>
      </c>
      <c r="F194" s="130" t="s">
        <v>1615</v>
      </c>
      <c r="G194" s="131" t="s">
        <v>576</v>
      </c>
      <c r="H194" s="132">
        <v>1</v>
      </c>
      <c r="I194" s="133"/>
      <c r="J194" s="134">
        <f>ROUND(I194*H194,2)</f>
        <v>0</v>
      </c>
      <c r="K194" s="130" t="s">
        <v>19</v>
      </c>
      <c r="L194" s="33"/>
      <c r="M194" s="135" t="s">
        <v>19</v>
      </c>
      <c r="N194" s="136" t="s">
        <v>42</v>
      </c>
      <c r="P194" s="137">
        <f>O194*H194</f>
        <v>0</v>
      </c>
      <c r="Q194" s="137">
        <v>0</v>
      </c>
      <c r="R194" s="137">
        <f>Q194*H194</f>
        <v>0</v>
      </c>
      <c r="S194" s="137">
        <v>0</v>
      </c>
      <c r="T194" s="138">
        <f>S194*H194</f>
        <v>0</v>
      </c>
      <c r="AR194" s="139" t="s">
        <v>267</v>
      </c>
      <c r="AT194" s="139" t="s">
        <v>144</v>
      </c>
      <c r="AU194" s="139" t="s">
        <v>81</v>
      </c>
      <c r="AY194" s="18" t="s">
        <v>142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8" t="s">
        <v>79</v>
      </c>
      <c r="BK194" s="140">
        <f>ROUND(I194*H194,2)</f>
        <v>0</v>
      </c>
      <c r="BL194" s="18" t="s">
        <v>267</v>
      </c>
      <c r="BM194" s="139" t="s">
        <v>1616</v>
      </c>
    </row>
    <row r="195" spans="2:65" s="1" customFormat="1" ht="19.5">
      <c r="B195" s="33"/>
      <c r="D195" s="141" t="s">
        <v>151</v>
      </c>
      <c r="F195" s="142" t="s">
        <v>1615</v>
      </c>
      <c r="I195" s="143"/>
      <c r="L195" s="33"/>
      <c r="M195" s="144"/>
      <c r="T195" s="54"/>
      <c r="AT195" s="18" t="s">
        <v>151</v>
      </c>
      <c r="AU195" s="18" t="s">
        <v>81</v>
      </c>
    </row>
    <row r="196" spans="2:65" s="1" customFormat="1" ht="24.2" customHeight="1">
      <c r="B196" s="33"/>
      <c r="C196" s="128" t="s">
        <v>413</v>
      </c>
      <c r="D196" s="128" t="s">
        <v>144</v>
      </c>
      <c r="E196" s="129" t="s">
        <v>1617</v>
      </c>
      <c r="F196" s="130" t="s">
        <v>1618</v>
      </c>
      <c r="G196" s="131" t="s">
        <v>576</v>
      </c>
      <c r="H196" s="132">
        <v>1</v>
      </c>
      <c r="I196" s="133"/>
      <c r="J196" s="134">
        <f>ROUND(I196*H196,2)</f>
        <v>0</v>
      </c>
      <c r="K196" s="130" t="s">
        <v>19</v>
      </c>
      <c r="L196" s="33"/>
      <c r="M196" s="135" t="s">
        <v>19</v>
      </c>
      <c r="N196" s="136" t="s">
        <v>42</v>
      </c>
      <c r="P196" s="137">
        <f>O196*H196</f>
        <v>0</v>
      </c>
      <c r="Q196" s="137">
        <v>0</v>
      </c>
      <c r="R196" s="137">
        <f>Q196*H196</f>
        <v>0</v>
      </c>
      <c r="S196" s="137">
        <v>0</v>
      </c>
      <c r="T196" s="138">
        <f>S196*H196</f>
        <v>0</v>
      </c>
      <c r="AR196" s="139" t="s">
        <v>267</v>
      </c>
      <c r="AT196" s="139" t="s">
        <v>144</v>
      </c>
      <c r="AU196" s="139" t="s">
        <v>81</v>
      </c>
      <c r="AY196" s="18" t="s">
        <v>142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8" t="s">
        <v>79</v>
      </c>
      <c r="BK196" s="140">
        <f>ROUND(I196*H196,2)</f>
        <v>0</v>
      </c>
      <c r="BL196" s="18" t="s">
        <v>267</v>
      </c>
      <c r="BM196" s="139" t="s">
        <v>1619</v>
      </c>
    </row>
    <row r="197" spans="2:65" s="1" customFormat="1" ht="19.5">
      <c r="B197" s="33"/>
      <c r="D197" s="141" t="s">
        <v>151</v>
      </c>
      <c r="F197" s="142" t="s">
        <v>1618</v>
      </c>
      <c r="I197" s="143"/>
      <c r="L197" s="33"/>
      <c r="M197" s="144"/>
      <c r="T197" s="54"/>
      <c r="AT197" s="18" t="s">
        <v>151</v>
      </c>
      <c r="AU197" s="18" t="s">
        <v>81</v>
      </c>
    </row>
    <row r="198" spans="2:65" s="1" customFormat="1" ht="16.5" customHeight="1">
      <c r="B198" s="33"/>
      <c r="C198" s="128" t="s">
        <v>419</v>
      </c>
      <c r="D198" s="128" t="s">
        <v>144</v>
      </c>
      <c r="E198" s="129" t="s">
        <v>1620</v>
      </c>
      <c r="F198" s="130" t="s">
        <v>1621</v>
      </c>
      <c r="G198" s="131" t="s">
        <v>576</v>
      </c>
      <c r="H198" s="132">
        <v>1</v>
      </c>
      <c r="I198" s="133"/>
      <c r="J198" s="134">
        <f>ROUND(I198*H198,2)</f>
        <v>0</v>
      </c>
      <c r="K198" s="130" t="s">
        <v>19</v>
      </c>
      <c r="L198" s="33"/>
      <c r="M198" s="135" t="s">
        <v>19</v>
      </c>
      <c r="N198" s="136" t="s">
        <v>42</v>
      </c>
      <c r="P198" s="137">
        <f>O198*H198</f>
        <v>0</v>
      </c>
      <c r="Q198" s="137">
        <v>0</v>
      </c>
      <c r="R198" s="137">
        <f>Q198*H198</f>
        <v>0</v>
      </c>
      <c r="S198" s="137">
        <v>0</v>
      </c>
      <c r="T198" s="138">
        <f>S198*H198</f>
        <v>0</v>
      </c>
      <c r="AR198" s="139" t="s">
        <v>267</v>
      </c>
      <c r="AT198" s="139" t="s">
        <v>144</v>
      </c>
      <c r="AU198" s="139" t="s">
        <v>81</v>
      </c>
      <c r="AY198" s="18" t="s">
        <v>142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8" t="s">
        <v>79</v>
      </c>
      <c r="BK198" s="140">
        <f>ROUND(I198*H198,2)</f>
        <v>0</v>
      </c>
      <c r="BL198" s="18" t="s">
        <v>267</v>
      </c>
      <c r="BM198" s="139" t="s">
        <v>1622</v>
      </c>
    </row>
    <row r="199" spans="2:65" s="1" customFormat="1" ht="68.25">
      <c r="B199" s="33"/>
      <c r="D199" s="141" t="s">
        <v>151</v>
      </c>
      <c r="F199" s="142" t="s">
        <v>1623</v>
      </c>
      <c r="I199" s="143"/>
      <c r="L199" s="33"/>
      <c r="M199" s="144"/>
      <c r="T199" s="54"/>
      <c r="AT199" s="18" t="s">
        <v>151</v>
      </c>
      <c r="AU199" s="18" t="s">
        <v>81</v>
      </c>
    </row>
    <row r="200" spans="2:65" s="1" customFormat="1" ht="21.75" customHeight="1">
      <c r="B200" s="33"/>
      <c r="C200" s="128" t="s">
        <v>427</v>
      </c>
      <c r="D200" s="128" t="s">
        <v>144</v>
      </c>
      <c r="E200" s="129" t="s">
        <v>1624</v>
      </c>
      <c r="F200" s="130" t="s">
        <v>1625</v>
      </c>
      <c r="G200" s="131" t="s">
        <v>576</v>
      </c>
      <c r="H200" s="132">
        <v>1</v>
      </c>
      <c r="I200" s="133"/>
      <c r="J200" s="134">
        <f>ROUND(I200*H200,2)</f>
        <v>0</v>
      </c>
      <c r="K200" s="130" t="s">
        <v>19</v>
      </c>
      <c r="L200" s="33"/>
      <c r="M200" s="135" t="s">
        <v>19</v>
      </c>
      <c r="N200" s="136" t="s">
        <v>42</v>
      </c>
      <c r="P200" s="137">
        <f>O200*H200</f>
        <v>0</v>
      </c>
      <c r="Q200" s="137">
        <v>0</v>
      </c>
      <c r="R200" s="137">
        <f>Q200*H200</f>
        <v>0</v>
      </c>
      <c r="S200" s="137">
        <v>0</v>
      </c>
      <c r="T200" s="138">
        <f>S200*H200</f>
        <v>0</v>
      </c>
      <c r="AR200" s="139" t="s">
        <v>267</v>
      </c>
      <c r="AT200" s="139" t="s">
        <v>144</v>
      </c>
      <c r="AU200" s="139" t="s">
        <v>81</v>
      </c>
      <c r="AY200" s="18" t="s">
        <v>142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8" t="s">
        <v>79</v>
      </c>
      <c r="BK200" s="140">
        <f>ROUND(I200*H200,2)</f>
        <v>0</v>
      </c>
      <c r="BL200" s="18" t="s">
        <v>267</v>
      </c>
      <c r="BM200" s="139" t="s">
        <v>1626</v>
      </c>
    </row>
    <row r="201" spans="2:65" s="1" customFormat="1" ht="11.25">
      <c r="B201" s="33"/>
      <c r="D201" s="141" t="s">
        <v>151</v>
      </c>
      <c r="F201" s="142" t="s">
        <v>1625</v>
      </c>
      <c r="I201" s="143"/>
      <c r="L201" s="33"/>
      <c r="M201" s="144"/>
      <c r="T201" s="54"/>
      <c r="AT201" s="18" t="s">
        <v>151</v>
      </c>
      <c r="AU201" s="18" t="s">
        <v>81</v>
      </c>
    </row>
    <row r="202" spans="2:65" s="1" customFormat="1" ht="37.9" customHeight="1">
      <c r="B202" s="33"/>
      <c r="C202" s="167" t="s">
        <v>434</v>
      </c>
      <c r="D202" s="167" t="s">
        <v>449</v>
      </c>
      <c r="E202" s="168" t="s">
        <v>1627</v>
      </c>
      <c r="F202" s="169" t="s">
        <v>1628</v>
      </c>
      <c r="G202" s="170" t="s">
        <v>576</v>
      </c>
      <c r="H202" s="171">
        <v>1</v>
      </c>
      <c r="I202" s="172"/>
      <c r="J202" s="173">
        <f>ROUND(I202*H202,2)</f>
        <v>0</v>
      </c>
      <c r="K202" s="169" t="s">
        <v>19</v>
      </c>
      <c r="L202" s="174"/>
      <c r="M202" s="175" t="s">
        <v>19</v>
      </c>
      <c r="N202" s="176" t="s">
        <v>42</v>
      </c>
      <c r="P202" s="137">
        <f>O202*H202</f>
        <v>0</v>
      </c>
      <c r="Q202" s="137">
        <v>0</v>
      </c>
      <c r="R202" s="137">
        <f>Q202*H202</f>
        <v>0</v>
      </c>
      <c r="S202" s="137">
        <v>0</v>
      </c>
      <c r="T202" s="138">
        <f>S202*H202</f>
        <v>0</v>
      </c>
      <c r="AR202" s="139" t="s">
        <v>379</v>
      </c>
      <c r="AT202" s="139" t="s">
        <v>449</v>
      </c>
      <c r="AU202" s="139" t="s">
        <v>81</v>
      </c>
      <c r="AY202" s="18" t="s">
        <v>142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8" t="s">
        <v>79</v>
      </c>
      <c r="BK202" s="140">
        <f>ROUND(I202*H202,2)</f>
        <v>0</v>
      </c>
      <c r="BL202" s="18" t="s">
        <v>267</v>
      </c>
      <c r="BM202" s="139" t="s">
        <v>1629</v>
      </c>
    </row>
    <row r="203" spans="2:65" s="1" customFormat="1" ht="19.5">
      <c r="B203" s="33"/>
      <c r="D203" s="141" t="s">
        <v>151</v>
      </c>
      <c r="F203" s="142" t="s">
        <v>1628</v>
      </c>
      <c r="I203" s="143"/>
      <c r="L203" s="33"/>
      <c r="M203" s="144"/>
      <c r="T203" s="54"/>
      <c r="AT203" s="18" t="s">
        <v>151</v>
      </c>
      <c r="AU203" s="18" t="s">
        <v>81</v>
      </c>
    </row>
    <row r="204" spans="2:65" s="1" customFormat="1" ht="24.2" customHeight="1">
      <c r="B204" s="33"/>
      <c r="C204" s="128" t="s">
        <v>441</v>
      </c>
      <c r="D204" s="128" t="s">
        <v>144</v>
      </c>
      <c r="E204" s="129" t="s">
        <v>1630</v>
      </c>
      <c r="F204" s="130" t="s">
        <v>1631</v>
      </c>
      <c r="G204" s="131" t="s">
        <v>669</v>
      </c>
      <c r="H204" s="177"/>
      <c r="I204" s="133"/>
      <c r="J204" s="134">
        <f>ROUND(I204*H204,2)</f>
        <v>0</v>
      </c>
      <c r="K204" s="130" t="s">
        <v>19</v>
      </c>
      <c r="L204" s="33"/>
      <c r="M204" s="135" t="s">
        <v>19</v>
      </c>
      <c r="N204" s="136" t="s">
        <v>42</v>
      </c>
      <c r="P204" s="137">
        <f>O204*H204</f>
        <v>0</v>
      </c>
      <c r="Q204" s="137">
        <v>0</v>
      </c>
      <c r="R204" s="137">
        <f>Q204*H204</f>
        <v>0</v>
      </c>
      <c r="S204" s="137">
        <v>0</v>
      </c>
      <c r="T204" s="138">
        <f>S204*H204</f>
        <v>0</v>
      </c>
      <c r="AR204" s="139" t="s">
        <v>267</v>
      </c>
      <c r="AT204" s="139" t="s">
        <v>144</v>
      </c>
      <c r="AU204" s="139" t="s">
        <v>81</v>
      </c>
      <c r="AY204" s="18" t="s">
        <v>142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8" t="s">
        <v>79</v>
      </c>
      <c r="BK204" s="140">
        <f>ROUND(I204*H204,2)</f>
        <v>0</v>
      </c>
      <c r="BL204" s="18" t="s">
        <v>267</v>
      </c>
      <c r="BM204" s="139" t="s">
        <v>1632</v>
      </c>
    </row>
    <row r="205" spans="2:65" s="1" customFormat="1" ht="19.5">
      <c r="B205" s="33"/>
      <c r="D205" s="141" t="s">
        <v>151</v>
      </c>
      <c r="F205" s="142" t="s">
        <v>1631</v>
      </c>
      <c r="I205" s="143"/>
      <c r="L205" s="33"/>
      <c r="M205" s="144"/>
      <c r="T205" s="54"/>
      <c r="AT205" s="18" t="s">
        <v>151</v>
      </c>
      <c r="AU205" s="18" t="s">
        <v>81</v>
      </c>
    </row>
    <row r="206" spans="2:65" s="1" customFormat="1" ht="16.5" customHeight="1">
      <c r="B206" s="33"/>
      <c r="C206" s="128" t="s">
        <v>448</v>
      </c>
      <c r="D206" s="128" t="s">
        <v>144</v>
      </c>
      <c r="E206" s="129" t="s">
        <v>1633</v>
      </c>
      <c r="F206" s="130" t="s">
        <v>1634</v>
      </c>
      <c r="G206" s="131" t="s">
        <v>962</v>
      </c>
      <c r="H206" s="132">
        <v>1</v>
      </c>
      <c r="I206" s="133"/>
      <c r="J206" s="134">
        <f>ROUND(I206*H206,2)</f>
        <v>0</v>
      </c>
      <c r="K206" s="130" t="s">
        <v>19</v>
      </c>
      <c r="L206" s="33"/>
      <c r="M206" s="135" t="s">
        <v>19</v>
      </c>
      <c r="N206" s="136" t="s">
        <v>42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267</v>
      </c>
      <c r="AT206" s="139" t="s">
        <v>144</v>
      </c>
      <c r="AU206" s="139" t="s">
        <v>81</v>
      </c>
      <c r="AY206" s="18" t="s">
        <v>142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8" t="s">
        <v>79</v>
      </c>
      <c r="BK206" s="140">
        <f>ROUND(I206*H206,2)</f>
        <v>0</v>
      </c>
      <c r="BL206" s="18" t="s">
        <v>267</v>
      </c>
      <c r="BM206" s="139" t="s">
        <v>1635</v>
      </c>
    </row>
    <row r="207" spans="2:65" s="1" customFormat="1" ht="11.25">
      <c r="B207" s="33"/>
      <c r="D207" s="141" t="s">
        <v>151</v>
      </c>
      <c r="F207" s="142" t="s">
        <v>1634</v>
      </c>
      <c r="I207" s="143"/>
      <c r="L207" s="33"/>
      <c r="M207" s="144"/>
      <c r="T207" s="54"/>
      <c r="AT207" s="18" t="s">
        <v>151</v>
      </c>
      <c r="AU207" s="18" t="s">
        <v>81</v>
      </c>
    </row>
    <row r="208" spans="2:65" s="1" customFormat="1" ht="24.2" customHeight="1">
      <c r="B208" s="33"/>
      <c r="C208" s="128" t="s">
        <v>454</v>
      </c>
      <c r="D208" s="128" t="s">
        <v>144</v>
      </c>
      <c r="E208" s="129" t="s">
        <v>1636</v>
      </c>
      <c r="F208" s="130" t="s">
        <v>1637</v>
      </c>
      <c r="G208" s="131" t="s">
        <v>239</v>
      </c>
      <c r="H208" s="132">
        <v>12</v>
      </c>
      <c r="I208" s="133"/>
      <c r="J208" s="134">
        <f>ROUND(I208*H208,2)</f>
        <v>0</v>
      </c>
      <c r="K208" s="130" t="s">
        <v>148</v>
      </c>
      <c r="L208" s="33"/>
      <c r="M208" s="135" t="s">
        <v>19</v>
      </c>
      <c r="N208" s="136" t="s">
        <v>42</v>
      </c>
      <c r="P208" s="137">
        <f>O208*H208</f>
        <v>0</v>
      </c>
      <c r="Q208" s="137">
        <v>2.0000000000000002E-5</v>
      </c>
      <c r="R208" s="137">
        <f>Q208*H208</f>
        <v>2.4000000000000003E-4</v>
      </c>
      <c r="S208" s="137">
        <v>0</v>
      </c>
      <c r="T208" s="138">
        <f>S208*H208</f>
        <v>0</v>
      </c>
      <c r="AR208" s="139" t="s">
        <v>267</v>
      </c>
      <c r="AT208" s="139" t="s">
        <v>144</v>
      </c>
      <c r="AU208" s="139" t="s">
        <v>81</v>
      </c>
      <c r="AY208" s="18" t="s">
        <v>142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8" t="s">
        <v>79</v>
      </c>
      <c r="BK208" s="140">
        <f>ROUND(I208*H208,2)</f>
        <v>0</v>
      </c>
      <c r="BL208" s="18" t="s">
        <v>267</v>
      </c>
      <c r="BM208" s="139" t="s">
        <v>1638</v>
      </c>
    </row>
    <row r="209" spans="2:65" s="1" customFormat="1" ht="19.5">
      <c r="B209" s="33"/>
      <c r="D209" s="141" t="s">
        <v>151</v>
      </c>
      <c r="F209" s="142" t="s">
        <v>1639</v>
      </c>
      <c r="I209" s="143"/>
      <c r="L209" s="33"/>
      <c r="M209" s="144"/>
      <c r="T209" s="54"/>
      <c r="AT209" s="18" t="s">
        <v>151</v>
      </c>
      <c r="AU209" s="18" t="s">
        <v>81</v>
      </c>
    </row>
    <row r="210" spans="2:65" s="1" customFormat="1" ht="11.25">
      <c r="B210" s="33"/>
      <c r="D210" s="145" t="s">
        <v>153</v>
      </c>
      <c r="F210" s="146" t="s">
        <v>1640</v>
      </c>
      <c r="I210" s="143"/>
      <c r="L210" s="33"/>
      <c r="M210" s="144"/>
      <c r="T210" s="54"/>
      <c r="AT210" s="18" t="s">
        <v>153</v>
      </c>
      <c r="AU210" s="18" t="s">
        <v>81</v>
      </c>
    </row>
    <row r="211" spans="2:65" s="1" customFormat="1" ht="24.2" customHeight="1">
      <c r="B211" s="33"/>
      <c r="C211" s="128" t="s">
        <v>460</v>
      </c>
      <c r="D211" s="128" t="s">
        <v>144</v>
      </c>
      <c r="E211" s="129" t="s">
        <v>1641</v>
      </c>
      <c r="F211" s="130" t="s">
        <v>1642</v>
      </c>
      <c r="G211" s="131" t="s">
        <v>239</v>
      </c>
      <c r="H211" s="132">
        <v>2.4500000000000002</v>
      </c>
      <c r="I211" s="133"/>
      <c r="J211" s="134">
        <f>ROUND(I211*H211,2)</f>
        <v>0</v>
      </c>
      <c r="K211" s="130" t="s">
        <v>148</v>
      </c>
      <c r="L211" s="33"/>
      <c r="M211" s="135" t="s">
        <v>19</v>
      </c>
      <c r="N211" s="136" t="s">
        <v>42</v>
      </c>
      <c r="P211" s="137">
        <f>O211*H211</f>
        <v>0</v>
      </c>
      <c r="Q211" s="137">
        <v>6.0000000000000002E-5</v>
      </c>
      <c r="R211" s="137">
        <f>Q211*H211</f>
        <v>1.4700000000000002E-4</v>
      </c>
      <c r="S211" s="137">
        <v>0</v>
      </c>
      <c r="T211" s="138">
        <f>S211*H211</f>
        <v>0</v>
      </c>
      <c r="AR211" s="139" t="s">
        <v>267</v>
      </c>
      <c r="AT211" s="139" t="s">
        <v>144</v>
      </c>
      <c r="AU211" s="139" t="s">
        <v>81</v>
      </c>
      <c r="AY211" s="18" t="s">
        <v>142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8" t="s">
        <v>79</v>
      </c>
      <c r="BK211" s="140">
        <f>ROUND(I211*H211,2)</f>
        <v>0</v>
      </c>
      <c r="BL211" s="18" t="s">
        <v>267</v>
      </c>
      <c r="BM211" s="139" t="s">
        <v>1643</v>
      </c>
    </row>
    <row r="212" spans="2:65" s="1" customFormat="1" ht="19.5">
      <c r="B212" s="33"/>
      <c r="D212" s="141" t="s">
        <v>151</v>
      </c>
      <c r="F212" s="142" t="s">
        <v>1644</v>
      </c>
      <c r="I212" s="143"/>
      <c r="L212" s="33"/>
      <c r="M212" s="144"/>
      <c r="T212" s="54"/>
      <c r="AT212" s="18" t="s">
        <v>151</v>
      </c>
      <c r="AU212" s="18" t="s">
        <v>81</v>
      </c>
    </row>
    <row r="213" spans="2:65" s="1" customFormat="1" ht="11.25">
      <c r="B213" s="33"/>
      <c r="D213" s="145" t="s">
        <v>153</v>
      </c>
      <c r="F213" s="146" t="s">
        <v>1645</v>
      </c>
      <c r="I213" s="143"/>
      <c r="L213" s="33"/>
      <c r="M213" s="144"/>
      <c r="T213" s="54"/>
      <c r="AT213" s="18" t="s">
        <v>153</v>
      </c>
      <c r="AU213" s="18" t="s">
        <v>81</v>
      </c>
    </row>
    <row r="214" spans="2:65" s="1" customFormat="1" ht="24.2" customHeight="1">
      <c r="B214" s="33"/>
      <c r="C214" s="128" t="s">
        <v>467</v>
      </c>
      <c r="D214" s="128" t="s">
        <v>144</v>
      </c>
      <c r="E214" s="129" t="s">
        <v>1646</v>
      </c>
      <c r="F214" s="130" t="s">
        <v>1647</v>
      </c>
      <c r="G214" s="131" t="s">
        <v>239</v>
      </c>
      <c r="H214" s="132">
        <v>19</v>
      </c>
      <c r="I214" s="133"/>
      <c r="J214" s="134">
        <f>ROUND(I214*H214,2)</f>
        <v>0</v>
      </c>
      <c r="K214" s="130" t="s">
        <v>148</v>
      </c>
      <c r="L214" s="33"/>
      <c r="M214" s="135" t="s">
        <v>19</v>
      </c>
      <c r="N214" s="136" t="s">
        <v>42</v>
      </c>
      <c r="P214" s="137">
        <f>O214*H214</f>
        <v>0</v>
      </c>
      <c r="Q214" s="137">
        <v>1.0000000000000001E-5</v>
      </c>
      <c r="R214" s="137">
        <f>Q214*H214</f>
        <v>1.9000000000000001E-4</v>
      </c>
      <c r="S214" s="137">
        <v>0</v>
      </c>
      <c r="T214" s="138">
        <f>S214*H214</f>
        <v>0</v>
      </c>
      <c r="AR214" s="139" t="s">
        <v>267</v>
      </c>
      <c r="AT214" s="139" t="s">
        <v>144</v>
      </c>
      <c r="AU214" s="139" t="s">
        <v>81</v>
      </c>
      <c r="AY214" s="18" t="s">
        <v>142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8" t="s">
        <v>79</v>
      </c>
      <c r="BK214" s="140">
        <f>ROUND(I214*H214,2)</f>
        <v>0</v>
      </c>
      <c r="BL214" s="18" t="s">
        <v>267</v>
      </c>
      <c r="BM214" s="139" t="s">
        <v>1648</v>
      </c>
    </row>
    <row r="215" spans="2:65" s="1" customFormat="1" ht="19.5">
      <c r="B215" s="33"/>
      <c r="D215" s="141" t="s">
        <v>151</v>
      </c>
      <c r="F215" s="142" t="s">
        <v>1649</v>
      </c>
      <c r="I215" s="143"/>
      <c r="L215" s="33"/>
      <c r="M215" s="144"/>
      <c r="T215" s="54"/>
      <c r="AT215" s="18" t="s">
        <v>151</v>
      </c>
      <c r="AU215" s="18" t="s">
        <v>81</v>
      </c>
    </row>
    <row r="216" spans="2:65" s="1" customFormat="1" ht="11.25">
      <c r="B216" s="33"/>
      <c r="D216" s="145" t="s">
        <v>153</v>
      </c>
      <c r="F216" s="146" t="s">
        <v>1650</v>
      </c>
      <c r="I216" s="143"/>
      <c r="L216" s="33"/>
      <c r="M216" s="144"/>
      <c r="T216" s="54"/>
      <c r="AT216" s="18" t="s">
        <v>153</v>
      </c>
      <c r="AU216" s="18" t="s">
        <v>81</v>
      </c>
    </row>
    <row r="217" spans="2:65" s="13" customFormat="1" ht="11.25">
      <c r="B217" s="153"/>
      <c r="D217" s="141" t="s">
        <v>155</v>
      </c>
      <c r="E217" s="154" t="s">
        <v>19</v>
      </c>
      <c r="F217" s="155" t="s">
        <v>1651</v>
      </c>
      <c r="H217" s="156">
        <v>19</v>
      </c>
      <c r="I217" s="157"/>
      <c r="L217" s="153"/>
      <c r="M217" s="158"/>
      <c r="T217" s="159"/>
      <c r="AT217" s="154" t="s">
        <v>155</v>
      </c>
      <c r="AU217" s="154" t="s">
        <v>81</v>
      </c>
      <c r="AV217" s="13" t="s">
        <v>81</v>
      </c>
      <c r="AW217" s="13" t="s">
        <v>32</v>
      </c>
      <c r="AX217" s="13" t="s">
        <v>79</v>
      </c>
      <c r="AY217" s="154" t="s">
        <v>142</v>
      </c>
    </row>
    <row r="218" spans="2:65" s="1" customFormat="1" ht="44.25" customHeight="1">
      <c r="B218" s="33"/>
      <c r="C218" s="128" t="s">
        <v>475</v>
      </c>
      <c r="D218" s="128" t="s">
        <v>144</v>
      </c>
      <c r="E218" s="129" t="s">
        <v>1652</v>
      </c>
      <c r="F218" s="130" t="s">
        <v>1653</v>
      </c>
      <c r="G218" s="131" t="s">
        <v>576</v>
      </c>
      <c r="H218" s="132">
        <v>1</v>
      </c>
      <c r="I218" s="133"/>
      <c r="J218" s="134">
        <f>ROUND(I218*H218,2)</f>
        <v>0</v>
      </c>
      <c r="K218" s="130" t="s">
        <v>19</v>
      </c>
      <c r="L218" s="33"/>
      <c r="M218" s="135" t="s">
        <v>19</v>
      </c>
      <c r="N218" s="136" t="s">
        <v>42</v>
      </c>
      <c r="P218" s="137">
        <f>O218*H218</f>
        <v>0</v>
      </c>
      <c r="Q218" s="137">
        <v>0</v>
      </c>
      <c r="R218" s="137">
        <f>Q218*H218</f>
        <v>0</v>
      </c>
      <c r="S218" s="137">
        <v>0</v>
      </c>
      <c r="T218" s="138">
        <f>S218*H218</f>
        <v>0</v>
      </c>
      <c r="AR218" s="139" t="s">
        <v>267</v>
      </c>
      <c r="AT218" s="139" t="s">
        <v>144</v>
      </c>
      <c r="AU218" s="139" t="s">
        <v>81</v>
      </c>
      <c r="AY218" s="18" t="s">
        <v>142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8" t="s">
        <v>79</v>
      </c>
      <c r="BK218" s="140">
        <f>ROUND(I218*H218,2)</f>
        <v>0</v>
      </c>
      <c r="BL218" s="18" t="s">
        <v>267</v>
      </c>
      <c r="BM218" s="139" t="s">
        <v>1654</v>
      </c>
    </row>
    <row r="219" spans="2:65" s="1" customFormat="1" ht="29.25">
      <c r="B219" s="33"/>
      <c r="D219" s="141" t="s">
        <v>151</v>
      </c>
      <c r="F219" s="142" t="s">
        <v>1655</v>
      </c>
      <c r="I219" s="143"/>
      <c r="L219" s="33"/>
      <c r="M219" s="144"/>
      <c r="T219" s="54"/>
      <c r="AT219" s="18" t="s">
        <v>151</v>
      </c>
      <c r="AU219" s="18" t="s">
        <v>81</v>
      </c>
    </row>
    <row r="220" spans="2:65" s="1" customFormat="1" ht="24.2" customHeight="1">
      <c r="B220" s="33"/>
      <c r="C220" s="128" t="s">
        <v>480</v>
      </c>
      <c r="D220" s="128" t="s">
        <v>144</v>
      </c>
      <c r="E220" s="129" t="s">
        <v>1656</v>
      </c>
      <c r="F220" s="130" t="s">
        <v>1657</v>
      </c>
      <c r="G220" s="131" t="s">
        <v>216</v>
      </c>
      <c r="H220" s="132">
        <v>1.391</v>
      </c>
      <c r="I220" s="133"/>
      <c r="J220" s="134">
        <f>ROUND(I220*H220,2)</f>
        <v>0</v>
      </c>
      <c r="K220" s="130" t="s">
        <v>148</v>
      </c>
      <c r="L220" s="33"/>
      <c r="M220" s="135" t="s">
        <v>19</v>
      </c>
      <c r="N220" s="136" t="s">
        <v>42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267</v>
      </c>
      <c r="AT220" s="139" t="s">
        <v>144</v>
      </c>
      <c r="AU220" s="139" t="s">
        <v>81</v>
      </c>
      <c r="AY220" s="18" t="s">
        <v>142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8" t="s">
        <v>79</v>
      </c>
      <c r="BK220" s="140">
        <f>ROUND(I220*H220,2)</f>
        <v>0</v>
      </c>
      <c r="BL220" s="18" t="s">
        <v>267</v>
      </c>
      <c r="BM220" s="139" t="s">
        <v>1658</v>
      </c>
    </row>
    <row r="221" spans="2:65" s="1" customFormat="1" ht="29.25">
      <c r="B221" s="33"/>
      <c r="D221" s="141" t="s">
        <v>151</v>
      </c>
      <c r="F221" s="142" t="s">
        <v>1659</v>
      </c>
      <c r="I221" s="143"/>
      <c r="L221" s="33"/>
      <c r="M221" s="144"/>
      <c r="T221" s="54"/>
      <c r="AT221" s="18" t="s">
        <v>151</v>
      </c>
      <c r="AU221" s="18" t="s">
        <v>81</v>
      </c>
    </row>
    <row r="222" spans="2:65" s="1" customFormat="1" ht="11.25">
      <c r="B222" s="33"/>
      <c r="D222" s="145" t="s">
        <v>153</v>
      </c>
      <c r="F222" s="146" t="s">
        <v>1660</v>
      </c>
      <c r="I222" s="143"/>
      <c r="L222" s="33"/>
      <c r="M222" s="190"/>
      <c r="N222" s="191"/>
      <c r="O222" s="191"/>
      <c r="P222" s="191"/>
      <c r="Q222" s="191"/>
      <c r="R222" s="191"/>
      <c r="S222" s="191"/>
      <c r="T222" s="192"/>
      <c r="AT222" s="18" t="s">
        <v>153</v>
      </c>
      <c r="AU222" s="18" t="s">
        <v>81</v>
      </c>
    </row>
    <row r="223" spans="2:65" s="1" customFormat="1" ht="6.95" customHeight="1">
      <c r="B223" s="42"/>
      <c r="C223" s="43"/>
      <c r="D223" s="43"/>
      <c r="E223" s="43"/>
      <c r="F223" s="43"/>
      <c r="G223" s="43"/>
      <c r="H223" s="43"/>
      <c r="I223" s="43"/>
      <c r="J223" s="43"/>
      <c r="K223" s="43"/>
      <c r="L223" s="33"/>
    </row>
  </sheetData>
  <sheetProtection algorithmName="SHA-512" hashValue="cNZ1TsZVI9c1R7jWbd/rI4M8gUDlY7/l4bLzmPXNdeFR9YqrQ/j+4CyKYlcOaiJBi4qfmfQ//3/EiPsXkVpSig==" saltValue="v6ZgpFkgrtxKIY6mBnrlIWtFjr5471NhpbfJnimXmZAlixDlTw/yjCbQp4vA1m3oNXeZqyaw3RdfVCLD0AQ30A==" spinCount="100000" sheet="1" objects="1" scenarios="1" formatColumns="0" formatRows="0" autoFilter="0"/>
  <autoFilter ref="C86:K222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500-000000000000}"/>
    <hyperlink ref="F97" r:id="rId2" xr:uid="{00000000-0004-0000-0500-000001000000}"/>
    <hyperlink ref="F102" r:id="rId3" xr:uid="{00000000-0004-0000-0500-000002000000}"/>
    <hyperlink ref="F105" r:id="rId4" xr:uid="{00000000-0004-0000-0500-000003000000}"/>
    <hyperlink ref="F109" r:id="rId5" xr:uid="{00000000-0004-0000-0500-000004000000}"/>
    <hyperlink ref="F114" r:id="rId6" xr:uid="{00000000-0004-0000-0500-000005000000}"/>
    <hyperlink ref="F132" r:id="rId7" xr:uid="{00000000-0004-0000-0500-000006000000}"/>
    <hyperlink ref="F136" r:id="rId8" xr:uid="{00000000-0004-0000-0500-000007000000}"/>
    <hyperlink ref="F146" r:id="rId9" xr:uid="{00000000-0004-0000-0500-000008000000}"/>
    <hyperlink ref="F210" r:id="rId10" xr:uid="{00000000-0004-0000-0500-000009000000}"/>
    <hyperlink ref="F213" r:id="rId11" xr:uid="{00000000-0004-0000-0500-00000A000000}"/>
    <hyperlink ref="F216" r:id="rId12" xr:uid="{00000000-0004-0000-0500-00000B000000}"/>
    <hyperlink ref="F222" r:id="rId13" xr:uid="{00000000-0004-0000-05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96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KRÁLŮV DVŮR - Plnící místo HZS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1661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45866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19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19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19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37</v>
      </c>
      <c r="J30" s="64">
        <f>ROUND(J86,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>
      <c r="B33" s="33"/>
      <c r="D33" s="53" t="s">
        <v>41</v>
      </c>
      <c r="E33" s="28" t="s">
        <v>42</v>
      </c>
      <c r="F33" s="89">
        <f>ROUND((SUM(BE86:BE153)),  2)</f>
        <v>0</v>
      </c>
      <c r="I33" s="90">
        <v>0.21</v>
      </c>
      <c r="J33" s="89">
        <f>ROUND(((SUM(BE86:BE153))*I33),  2)</f>
        <v>0</v>
      </c>
      <c r="L33" s="33"/>
    </row>
    <row r="34" spans="2:12" s="1" customFormat="1" ht="14.45" customHeight="1">
      <c r="B34" s="33"/>
      <c r="E34" s="28" t="s">
        <v>43</v>
      </c>
      <c r="F34" s="89">
        <f>ROUND((SUM(BF86:BF153)),  2)</f>
        <v>0</v>
      </c>
      <c r="I34" s="90">
        <v>0.12</v>
      </c>
      <c r="J34" s="89">
        <f>ROUND(((SUM(BF86:BF153))*I34),  2)</f>
        <v>0</v>
      </c>
      <c r="L34" s="33"/>
    </row>
    <row r="35" spans="2:12" s="1" customFormat="1" ht="14.45" hidden="1" customHeight="1">
      <c r="B35" s="33"/>
      <c r="E35" s="28" t="s">
        <v>44</v>
      </c>
      <c r="F35" s="89">
        <f>ROUND((SUM(BG86:BG153)),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45</v>
      </c>
      <c r="F36" s="89">
        <f>ROUND((SUM(BH86:BH153)),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46</v>
      </c>
      <c r="F37" s="89">
        <f>ROUND((SUM(BI86:BI153)),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KRÁLŮV DVŮR - Plnící místo HZS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OST - Ostatní náklady stavby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Králův Dvůr</v>
      </c>
      <c r="I52" s="28" t="s">
        <v>23</v>
      </c>
      <c r="J52" s="50">
        <f>IF(J12="","",J12)</f>
        <v>45866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24</v>
      </c>
      <c r="F54" s="26" t="str">
        <f>E15</f>
        <v>Město Králův Dvůr,nám. Míru 139,267 01 Králův Dvůr</v>
      </c>
      <c r="I54" s="28" t="s">
        <v>30</v>
      </c>
      <c r="J54" s="31" t="str">
        <f>E21</f>
        <v>Spektra PRO spol. s r.o.,V Hlinkách 1548,266 01 Be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p. Lenka Dejdarová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69</v>
      </c>
      <c r="J59" s="64">
        <f>J86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1060</v>
      </c>
      <c r="E60" s="102"/>
      <c r="F60" s="102"/>
      <c r="G60" s="102"/>
      <c r="H60" s="102"/>
      <c r="I60" s="102"/>
      <c r="J60" s="103">
        <f>J87</f>
        <v>0</v>
      </c>
      <c r="L60" s="100"/>
    </row>
    <row r="61" spans="2:47" s="9" customFormat="1" ht="19.899999999999999" customHeight="1">
      <c r="B61" s="104"/>
      <c r="D61" s="105" t="s">
        <v>1662</v>
      </c>
      <c r="E61" s="106"/>
      <c r="F61" s="106"/>
      <c r="G61" s="106"/>
      <c r="H61" s="106"/>
      <c r="I61" s="106"/>
      <c r="J61" s="107">
        <f>J88</f>
        <v>0</v>
      </c>
      <c r="L61" s="104"/>
    </row>
    <row r="62" spans="2:47" s="8" customFormat="1" ht="24.95" customHeight="1">
      <c r="B62" s="100"/>
      <c r="D62" s="101" t="s">
        <v>1663</v>
      </c>
      <c r="E62" s="102"/>
      <c r="F62" s="102"/>
      <c r="G62" s="102"/>
      <c r="H62" s="102"/>
      <c r="I62" s="102"/>
      <c r="J62" s="103">
        <f>J92</f>
        <v>0</v>
      </c>
      <c r="L62" s="100"/>
    </row>
    <row r="63" spans="2:47" s="9" customFormat="1" ht="19.899999999999999" customHeight="1">
      <c r="B63" s="104"/>
      <c r="D63" s="105" t="s">
        <v>1664</v>
      </c>
      <c r="E63" s="106"/>
      <c r="F63" s="106"/>
      <c r="G63" s="106"/>
      <c r="H63" s="106"/>
      <c r="I63" s="106"/>
      <c r="J63" s="107">
        <f>J93</f>
        <v>0</v>
      </c>
      <c r="L63" s="104"/>
    </row>
    <row r="64" spans="2:47" s="9" customFormat="1" ht="19.899999999999999" customHeight="1">
      <c r="B64" s="104"/>
      <c r="D64" s="105" t="s">
        <v>1665</v>
      </c>
      <c r="E64" s="106"/>
      <c r="F64" s="106"/>
      <c r="G64" s="106"/>
      <c r="H64" s="106"/>
      <c r="I64" s="106"/>
      <c r="J64" s="107">
        <f>J119</f>
        <v>0</v>
      </c>
      <c r="L64" s="104"/>
    </row>
    <row r="65" spans="2:12" s="9" customFormat="1" ht="19.899999999999999" customHeight="1">
      <c r="B65" s="104"/>
      <c r="D65" s="105" t="s">
        <v>1666</v>
      </c>
      <c r="E65" s="106"/>
      <c r="F65" s="106"/>
      <c r="G65" s="106"/>
      <c r="H65" s="106"/>
      <c r="I65" s="106"/>
      <c r="J65" s="107">
        <f>J143</f>
        <v>0</v>
      </c>
      <c r="L65" s="104"/>
    </row>
    <row r="66" spans="2:12" s="9" customFormat="1" ht="19.899999999999999" customHeight="1">
      <c r="B66" s="104"/>
      <c r="D66" s="105" t="s">
        <v>1667</v>
      </c>
      <c r="E66" s="106"/>
      <c r="F66" s="106"/>
      <c r="G66" s="106"/>
      <c r="H66" s="106"/>
      <c r="I66" s="106"/>
      <c r="J66" s="107">
        <f>J150</f>
        <v>0</v>
      </c>
      <c r="L66" s="104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127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15" t="str">
        <f>E7</f>
        <v>KRÁLŮV DVŮR - Plnící místo HZS</v>
      </c>
      <c r="F76" s="316"/>
      <c r="G76" s="316"/>
      <c r="H76" s="316"/>
      <c r="L76" s="33"/>
    </row>
    <row r="77" spans="2:12" s="1" customFormat="1" ht="12" customHeight="1">
      <c r="B77" s="33"/>
      <c r="C77" s="28" t="s">
        <v>98</v>
      </c>
      <c r="L77" s="33"/>
    </row>
    <row r="78" spans="2:12" s="1" customFormat="1" ht="16.5" customHeight="1">
      <c r="B78" s="33"/>
      <c r="E78" s="278" t="str">
        <f>E9</f>
        <v>OST - Ostatní náklady stavby</v>
      </c>
      <c r="F78" s="317"/>
      <c r="G78" s="317"/>
      <c r="H78" s="317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F12</f>
        <v>Králův Dvůr</v>
      </c>
      <c r="I80" s="28" t="s">
        <v>23</v>
      </c>
      <c r="J80" s="50">
        <f>IF(J12="","",J12)</f>
        <v>45866</v>
      </c>
      <c r="L80" s="33"/>
    </row>
    <row r="81" spans="2:65" s="1" customFormat="1" ht="6.95" customHeight="1">
      <c r="B81" s="33"/>
      <c r="L81" s="33"/>
    </row>
    <row r="82" spans="2:65" s="1" customFormat="1" ht="40.15" customHeight="1">
      <c r="B82" s="33"/>
      <c r="C82" s="28" t="s">
        <v>24</v>
      </c>
      <c r="F82" s="26" t="str">
        <f>E15</f>
        <v>Město Králův Dvůr,nám. Míru 139,267 01 Králův Dvůr</v>
      </c>
      <c r="I82" s="28" t="s">
        <v>30</v>
      </c>
      <c r="J82" s="31" t="str">
        <f>E21</f>
        <v>Spektra PRO spol. s r.o.,V Hlinkách 1548,266 01 Be</v>
      </c>
      <c r="L82" s="33"/>
    </row>
    <row r="83" spans="2:65" s="1" customFormat="1" ht="15.2" customHeight="1">
      <c r="B83" s="33"/>
      <c r="C83" s="28" t="s">
        <v>28</v>
      </c>
      <c r="F83" s="26" t="str">
        <f>IF(E18="","",E18)</f>
        <v>Vyplň údaj</v>
      </c>
      <c r="I83" s="28" t="s">
        <v>33</v>
      </c>
      <c r="J83" s="31" t="str">
        <f>E24</f>
        <v>p. Lenka Dejdarová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08"/>
      <c r="C85" s="109" t="s">
        <v>128</v>
      </c>
      <c r="D85" s="110" t="s">
        <v>56</v>
      </c>
      <c r="E85" s="110" t="s">
        <v>52</v>
      </c>
      <c r="F85" s="110" t="s">
        <v>53</v>
      </c>
      <c r="G85" s="110" t="s">
        <v>129</v>
      </c>
      <c r="H85" s="110" t="s">
        <v>130</v>
      </c>
      <c r="I85" s="110" t="s">
        <v>131</v>
      </c>
      <c r="J85" s="110" t="s">
        <v>102</v>
      </c>
      <c r="K85" s="111" t="s">
        <v>132</v>
      </c>
      <c r="L85" s="108"/>
      <c r="M85" s="57" t="s">
        <v>19</v>
      </c>
      <c r="N85" s="58" t="s">
        <v>41</v>
      </c>
      <c r="O85" s="58" t="s">
        <v>133</v>
      </c>
      <c r="P85" s="58" t="s">
        <v>134</v>
      </c>
      <c r="Q85" s="58" t="s">
        <v>135</v>
      </c>
      <c r="R85" s="58" t="s">
        <v>136</v>
      </c>
      <c r="S85" s="58" t="s">
        <v>137</v>
      </c>
      <c r="T85" s="59" t="s">
        <v>138</v>
      </c>
    </row>
    <row r="86" spans="2:65" s="1" customFormat="1" ht="22.9" customHeight="1">
      <c r="B86" s="33"/>
      <c r="C86" s="62" t="s">
        <v>139</v>
      </c>
      <c r="J86" s="112">
        <f>BK86</f>
        <v>0</v>
      </c>
      <c r="L86" s="33"/>
      <c r="M86" s="60"/>
      <c r="N86" s="51"/>
      <c r="O86" s="51"/>
      <c r="P86" s="113">
        <f>P87+P92</f>
        <v>0</v>
      </c>
      <c r="Q86" s="51"/>
      <c r="R86" s="113">
        <f>R87+R92</f>
        <v>9.9000000000000008E-3</v>
      </c>
      <c r="S86" s="51"/>
      <c r="T86" s="114">
        <f>T87+T92</f>
        <v>0</v>
      </c>
      <c r="AT86" s="18" t="s">
        <v>70</v>
      </c>
      <c r="AU86" s="18" t="s">
        <v>103</v>
      </c>
      <c r="BK86" s="115">
        <f>BK87+BK92</f>
        <v>0</v>
      </c>
    </row>
    <row r="87" spans="2:65" s="11" customFormat="1" ht="25.9" customHeight="1">
      <c r="B87" s="116"/>
      <c r="D87" s="117" t="s">
        <v>70</v>
      </c>
      <c r="E87" s="118" t="s">
        <v>449</v>
      </c>
      <c r="F87" s="118" t="s">
        <v>1074</v>
      </c>
      <c r="I87" s="119"/>
      <c r="J87" s="120">
        <f>BK87</f>
        <v>0</v>
      </c>
      <c r="L87" s="116"/>
      <c r="M87" s="121"/>
      <c r="P87" s="122">
        <f>P88</f>
        <v>0</v>
      </c>
      <c r="R87" s="122">
        <f>R88</f>
        <v>9.9000000000000008E-3</v>
      </c>
      <c r="T87" s="123">
        <f>T88</f>
        <v>0</v>
      </c>
      <c r="AR87" s="117" t="s">
        <v>166</v>
      </c>
      <c r="AT87" s="124" t="s">
        <v>70</v>
      </c>
      <c r="AU87" s="124" t="s">
        <v>71</v>
      </c>
      <c r="AY87" s="117" t="s">
        <v>142</v>
      </c>
      <c r="BK87" s="125">
        <f>BK88</f>
        <v>0</v>
      </c>
    </row>
    <row r="88" spans="2:65" s="11" customFormat="1" ht="22.9" customHeight="1">
      <c r="B88" s="116"/>
      <c r="D88" s="117" t="s">
        <v>70</v>
      </c>
      <c r="E88" s="126" t="s">
        <v>1077</v>
      </c>
      <c r="F88" s="126" t="s">
        <v>1078</v>
      </c>
      <c r="I88" s="119"/>
      <c r="J88" s="127">
        <f>BK88</f>
        <v>0</v>
      </c>
      <c r="L88" s="116"/>
      <c r="M88" s="121"/>
      <c r="P88" s="122">
        <f>SUM(P89:P91)</f>
        <v>0</v>
      </c>
      <c r="R88" s="122">
        <f>SUM(R89:R91)</f>
        <v>9.9000000000000008E-3</v>
      </c>
      <c r="T88" s="123">
        <f>SUM(T89:T91)</f>
        <v>0</v>
      </c>
      <c r="AR88" s="117" t="s">
        <v>166</v>
      </c>
      <c r="AT88" s="124" t="s">
        <v>70</v>
      </c>
      <c r="AU88" s="124" t="s">
        <v>79</v>
      </c>
      <c r="AY88" s="117" t="s">
        <v>142</v>
      </c>
      <c r="BK88" s="125">
        <f>SUM(BK89:BK91)</f>
        <v>0</v>
      </c>
    </row>
    <row r="89" spans="2:65" s="1" customFormat="1" ht="21.75" customHeight="1">
      <c r="B89" s="33"/>
      <c r="C89" s="128" t="s">
        <v>79</v>
      </c>
      <c r="D89" s="128" t="s">
        <v>144</v>
      </c>
      <c r="E89" s="129" t="s">
        <v>1668</v>
      </c>
      <c r="F89" s="130" t="s">
        <v>1669</v>
      </c>
      <c r="G89" s="131" t="s">
        <v>576</v>
      </c>
      <c r="H89" s="132">
        <v>1</v>
      </c>
      <c r="I89" s="133"/>
      <c r="J89" s="134">
        <f>ROUND(I89*H89,2)</f>
        <v>0</v>
      </c>
      <c r="K89" s="130" t="s">
        <v>148</v>
      </c>
      <c r="L89" s="33"/>
      <c r="M89" s="135" t="s">
        <v>19</v>
      </c>
      <c r="N89" s="136" t="s">
        <v>42</v>
      </c>
      <c r="P89" s="137">
        <f>O89*H89</f>
        <v>0</v>
      </c>
      <c r="Q89" s="137">
        <v>9.9000000000000008E-3</v>
      </c>
      <c r="R89" s="137">
        <f>Q89*H89</f>
        <v>9.9000000000000008E-3</v>
      </c>
      <c r="S89" s="137">
        <v>0</v>
      </c>
      <c r="T89" s="138">
        <f>S89*H89</f>
        <v>0</v>
      </c>
      <c r="AR89" s="139" t="s">
        <v>605</v>
      </c>
      <c r="AT89" s="139" t="s">
        <v>144</v>
      </c>
      <c r="AU89" s="139" t="s">
        <v>81</v>
      </c>
      <c r="AY89" s="18" t="s">
        <v>142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8" t="s">
        <v>79</v>
      </c>
      <c r="BK89" s="140">
        <f>ROUND(I89*H89,2)</f>
        <v>0</v>
      </c>
      <c r="BL89" s="18" t="s">
        <v>605</v>
      </c>
      <c r="BM89" s="139" t="s">
        <v>1670</v>
      </c>
    </row>
    <row r="90" spans="2:65" s="1" customFormat="1" ht="11.25">
      <c r="B90" s="33"/>
      <c r="D90" s="141" t="s">
        <v>151</v>
      </c>
      <c r="F90" s="142" t="s">
        <v>1669</v>
      </c>
      <c r="I90" s="143"/>
      <c r="L90" s="33"/>
      <c r="M90" s="144"/>
      <c r="T90" s="54"/>
      <c r="AT90" s="18" t="s">
        <v>151</v>
      </c>
      <c r="AU90" s="18" t="s">
        <v>81</v>
      </c>
    </row>
    <row r="91" spans="2:65" s="1" customFormat="1" ht="11.25">
      <c r="B91" s="33"/>
      <c r="D91" s="145" t="s">
        <v>153</v>
      </c>
      <c r="F91" s="146" t="s">
        <v>1671</v>
      </c>
      <c r="I91" s="143"/>
      <c r="L91" s="33"/>
      <c r="M91" s="144"/>
      <c r="T91" s="54"/>
      <c r="AT91" s="18" t="s">
        <v>153</v>
      </c>
      <c r="AU91" s="18" t="s">
        <v>81</v>
      </c>
    </row>
    <row r="92" spans="2:65" s="11" customFormat="1" ht="25.9" customHeight="1">
      <c r="B92" s="116"/>
      <c r="D92" s="117" t="s">
        <v>70</v>
      </c>
      <c r="E92" s="118" t="s">
        <v>1672</v>
      </c>
      <c r="F92" s="118" t="s">
        <v>1673</v>
      </c>
      <c r="I92" s="119"/>
      <c r="J92" s="120">
        <f>BK92</f>
        <v>0</v>
      </c>
      <c r="L92" s="116"/>
      <c r="M92" s="121"/>
      <c r="P92" s="122">
        <f>P93+P119+P143+P150</f>
        <v>0</v>
      </c>
      <c r="R92" s="122">
        <f>R93+R119+R143+R150</f>
        <v>0</v>
      </c>
      <c r="T92" s="123">
        <f>T93+T119+T143+T150</f>
        <v>0</v>
      </c>
      <c r="AR92" s="117" t="s">
        <v>181</v>
      </c>
      <c r="AT92" s="124" t="s">
        <v>70</v>
      </c>
      <c r="AU92" s="124" t="s">
        <v>71</v>
      </c>
      <c r="AY92" s="117" t="s">
        <v>142</v>
      </c>
      <c r="BK92" s="125">
        <f>BK93+BK119+BK143+BK150</f>
        <v>0</v>
      </c>
    </row>
    <row r="93" spans="2:65" s="11" customFormat="1" ht="22.9" customHeight="1">
      <c r="B93" s="116"/>
      <c r="D93" s="117" t="s">
        <v>70</v>
      </c>
      <c r="E93" s="126" t="s">
        <v>1674</v>
      </c>
      <c r="F93" s="126" t="s">
        <v>1675</v>
      </c>
      <c r="I93" s="119"/>
      <c r="J93" s="127">
        <f>BK93</f>
        <v>0</v>
      </c>
      <c r="L93" s="116"/>
      <c r="M93" s="121"/>
      <c r="P93" s="122">
        <f>SUM(P94:P118)</f>
        <v>0</v>
      </c>
      <c r="R93" s="122">
        <f>SUM(R94:R118)</f>
        <v>0</v>
      </c>
      <c r="T93" s="123">
        <f>SUM(T94:T118)</f>
        <v>0</v>
      </c>
      <c r="AR93" s="117" t="s">
        <v>181</v>
      </c>
      <c r="AT93" s="124" t="s">
        <v>70</v>
      </c>
      <c r="AU93" s="124" t="s">
        <v>79</v>
      </c>
      <c r="AY93" s="117" t="s">
        <v>142</v>
      </c>
      <c r="BK93" s="125">
        <f>SUM(BK94:BK118)</f>
        <v>0</v>
      </c>
    </row>
    <row r="94" spans="2:65" s="1" customFormat="1" ht="44.25" customHeight="1">
      <c r="B94" s="33"/>
      <c r="C94" s="128" t="s">
        <v>81</v>
      </c>
      <c r="D94" s="128" t="s">
        <v>144</v>
      </c>
      <c r="E94" s="129" t="s">
        <v>1676</v>
      </c>
      <c r="F94" s="130" t="s">
        <v>1677</v>
      </c>
      <c r="G94" s="131" t="s">
        <v>576</v>
      </c>
      <c r="H94" s="132">
        <v>1</v>
      </c>
      <c r="I94" s="133"/>
      <c r="J94" s="134">
        <f>ROUND(I94*H94,2)</f>
        <v>0</v>
      </c>
      <c r="K94" s="130" t="s">
        <v>19</v>
      </c>
      <c r="L94" s="33"/>
      <c r="M94" s="135" t="s">
        <v>19</v>
      </c>
      <c r="N94" s="136" t="s">
        <v>42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1678</v>
      </c>
      <c r="AT94" s="139" t="s">
        <v>144</v>
      </c>
      <c r="AU94" s="139" t="s">
        <v>81</v>
      </c>
      <c r="AY94" s="18" t="s">
        <v>142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79</v>
      </c>
      <c r="BK94" s="140">
        <f>ROUND(I94*H94,2)</f>
        <v>0</v>
      </c>
      <c r="BL94" s="18" t="s">
        <v>1678</v>
      </c>
      <c r="BM94" s="139" t="s">
        <v>1679</v>
      </c>
    </row>
    <row r="95" spans="2:65" s="1" customFormat="1" ht="29.25">
      <c r="B95" s="33"/>
      <c r="D95" s="141" t="s">
        <v>151</v>
      </c>
      <c r="F95" s="142" t="s">
        <v>1677</v>
      </c>
      <c r="I95" s="143"/>
      <c r="L95" s="33"/>
      <c r="M95" s="144"/>
      <c r="T95" s="54"/>
      <c r="AT95" s="18" t="s">
        <v>151</v>
      </c>
      <c r="AU95" s="18" t="s">
        <v>81</v>
      </c>
    </row>
    <row r="96" spans="2:65" s="12" customFormat="1" ht="22.5">
      <c r="B96" s="147"/>
      <c r="D96" s="141" t="s">
        <v>155</v>
      </c>
      <c r="E96" s="148" t="s">
        <v>19</v>
      </c>
      <c r="F96" s="149" t="s">
        <v>1680</v>
      </c>
      <c r="H96" s="148" t="s">
        <v>19</v>
      </c>
      <c r="I96" s="150"/>
      <c r="L96" s="147"/>
      <c r="M96" s="151"/>
      <c r="T96" s="152"/>
      <c r="AT96" s="148" t="s">
        <v>155</v>
      </c>
      <c r="AU96" s="148" t="s">
        <v>81</v>
      </c>
      <c r="AV96" s="12" t="s">
        <v>79</v>
      </c>
      <c r="AW96" s="12" t="s">
        <v>32</v>
      </c>
      <c r="AX96" s="12" t="s">
        <v>71</v>
      </c>
      <c r="AY96" s="148" t="s">
        <v>142</v>
      </c>
    </row>
    <row r="97" spans="2:65" s="13" customFormat="1" ht="11.25">
      <c r="B97" s="153"/>
      <c r="D97" s="141" t="s">
        <v>155</v>
      </c>
      <c r="E97" s="154" t="s">
        <v>19</v>
      </c>
      <c r="F97" s="155" t="s">
        <v>79</v>
      </c>
      <c r="H97" s="156">
        <v>1</v>
      </c>
      <c r="I97" s="157"/>
      <c r="L97" s="153"/>
      <c r="M97" s="158"/>
      <c r="T97" s="159"/>
      <c r="AT97" s="154" t="s">
        <v>155</v>
      </c>
      <c r="AU97" s="154" t="s">
        <v>81</v>
      </c>
      <c r="AV97" s="13" t="s">
        <v>81</v>
      </c>
      <c r="AW97" s="13" t="s">
        <v>32</v>
      </c>
      <c r="AX97" s="13" t="s">
        <v>79</v>
      </c>
      <c r="AY97" s="154" t="s">
        <v>142</v>
      </c>
    </row>
    <row r="98" spans="2:65" s="1" customFormat="1" ht="21.75" customHeight="1">
      <c r="B98" s="33"/>
      <c r="C98" s="128" t="s">
        <v>166</v>
      </c>
      <c r="D98" s="128" t="s">
        <v>144</v>
      </c>
      <c r="E98" s="129" t="s">
        <v>1681</v>
      </c>
      <c r="F98" s="130" t="s">
        <v>1682</v>
      </c>
      <c r="G98" s="131" t="s">
        <v>576</v>
      </c>
      <c r="H98" s="132">
        <v>1</v>
      </c>
      <c r="I98" s="133"/>
      <c r="J98" s="134">
        <f>ROUND(I98*H98,2)</f>
        <v>0</v>
      </c>
      <c r="K98" s="130" t="s">
        <v>148</v>
      </c>
      <c r="L98" s="33"/>
      <c r="M98" s="135" t="s">
        <v>19</v>
      </c>
      <c r="N98" s="136" t="s">
        <v>42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1678</v>
      </c>
      <c r="AT98" s="139" t="s">
        <v>144</v>
      </c>
      <c r="AU98" s="139" t="s">
        <v>81</v>
      </c>
      <c r="AY98" s="18" t="s">
        <v>142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79</v>
      </c>
      <c r="BK98" s="140">
        <f>ROUND(I98*H98,2)</f>
        <v>0</v>
      </c>
      <c r="BL98" s="18" t="s">
        <v>1678</v>
      </c>
      <c r="BM98" s="139" t="s">
        <v>1683</v>
      </c>
    </row>
    <row r="99" spans="2:65" s="1" customFormat="1" ht="11.25">
      <c r="B99" s="33"/>
      <c r="D99" s="141" t="s">
        <v>151</v>
      </c>
      <c r="F99" s="142" t="s">
        <v>1682</v>
      </c>
      <c r="I99" s="143"/>
      <c r="L99" s="33"/>
      <c r="M99" s="144"/>
      <c r="T99" s="54"/>
      <c r="AT99" s="18" t="s">
        <v>151</v>
      </c>
      <c r="AU99" s="18" t="s">
        <v>81</v>
      </c>
    </row>
    <row r="100" spans="2:65" s="1" customFormat="1" ht="11.25">
      <c r="B100" s="33"/>
      <c r="D100" s="145" t="s">
        <v>153</v>
      </c>
      <c r="F100" s="146" t="s">
        <v>1684</v>
      </c>
      <c r="I100" s="143"/>
      <c r="L100" s="33"/>
      <c r="M100" s="144"/>
      <c r="T100" s="54"/>
      <c r="AT100" s="18" t="s">
        <v>153</v>
      </c>
      <c r="AU100" s="18" t="s">
        <v>81</v>
      </c>
    </row>
    <row r="101" spans="2:65" s="1" customFormat="1" ht="16.5" customHeight="1">
      <c r="B101" s="33"/>
      <c r="C101" s="128" t="s">
        <v>149</v>
      </c>
      <c r="D101" s="128" t="s">
        <v>144</v>
      </c>
      <c r="E101" s="129" t="s">
        <v>1685</v>
      </c>
      <c r="F101" s="130" t="s">
        <v>1686</v>
      </c>
      <c r="G101" s="131" t="s">
        <v>576</v>
      </c>
      <c r="H101" s="132">
        <v>1</v>
      </c>
      <c r="I101" s="133"/>
      <c r="J101" s="134">
        <f>ROUND(I101*H101,2)</f>
        <v>0</v>
      </c>
      <c r="K101" s="130" t="s">
        <v>148</v>
      </c>
      <c r="L101" s="33"/>
      <c r="M101" s="135" t="s">
        <v>19</v>
      </c>
      <c r="N101" s="136" t="s">
        <v>42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1678</v>
      </c>
      <c r="AT101" s="139" t="s">
        <v>144</v>
      </c>
      <c r="AU101" s="139" t="s">
        <v>81</v>
      </c>
      <c r="AY101" s="18" t="s">
        <v>142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79</v>
      </c>
      <c r="BK101" s="140">
        <f>ROUND(I101*H101,2)</f>
        <v>0</v>
      </c>
      <c r="BL101" s="18" t="s">
        <v>1678</v>
      </c>
      <c r="BM101" s="139" t="s">
        <v>1687</v>
      </c>
    </row>
    <row r="102" spans="2:65" s="1" customFormat="1" ht="11.25">
      <c r="B102" s="33"/>
      <c r="D102" s="141" t="s">
        <v>151</v>
      </c>
      <c r="F102" s="142" t="s">
        <v>1686</v>
      </c>
      <c r="I102" s="143"/>
      <c r="L102" s="33"/>
      <c r="M102" s="144"/>
      <c r="T102" s="54"/>
      <c r="AT102" s="18" t="s">
        <v>151</v>
      </c>
      <c r="AU102" s="18" t="s">
        <v>81</v>
      </c>
    </row>
    <row r="103" spans="2:65" s="1" customFormat="1" ht="11.25">
      <c r="B103" s="33"/>
      <c r="D103" s="145" t="s">
        <v>153</v>
      </c>
      <c r="F103" s="146" t="s">
        <v>1688</v>
      </c>
      <c r="I103" s="143"/>
      <c r="L103" s="33"/>
      <c r="M103" s="144"/>
      <c r="T103" s="54"/>
      <c r="AT103" s="18" t="s">
        <v>153</v>
      </c>
      <c r="AU103" s="18" t="s">
        <v>81</v>
      </c>
    </row>
    <row r="104" spans="2:65" s="1" customFormat="1" ht="16.5" customHeight="1">
      <c r="B104" s="33"/>
      <c r="C104" s="128" t="s">
        <v>181</v>
      </c>
      <c r="D104" s="128" t="s">
        <v>144</v>
      </c>
      <c r="E104" s="129" t="s">
        <v>1689</v>
      </c>
      <c r="F104" s="130" t="s">
        <v>1690</v>
      </c>
      <c r="G104" s="131" t="s">
        <v>576</v>
      </c>
      <c r="H104" s="132">
        <v>1</v>
      </c>
      <c r="I104" s="133"/>
      <c r="J104" s="134">
        <f>ROUND(I104*H104,2)</f>
        <v>0</v>
      </c>
      <c r="K104" s="130" t="s">
        <v>148</v>
      </c>
      <c r="L104" s="33"/>
      <c r="M104" s="135" t="s">
        <v>19</v>
      </c>
      <c r="N104" s="136" t="s">
        <v>42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1678</v>
      </c>
      <c r="AT104" s="139" t="s">
        <v>144</v>
      </c>
      <c r="AU104" s="139" t="s">
        <v>81</v>
      </c>
      <c r="AY104" s="18" t="s">
        <v>142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79</v>
      </c>
      <c r="BK104" s="140">
        <f>ROUND(I104*H104,2)</f>
        <v>0</v>
      </c>
      <c r="BL104" s="18" t="s">
        <v>1678</v>
      </c>
      <c r="BM104" s="139" t="s">
        <v>1691</v>
      </c>
    </row>
    <row r="105" spans="2:65" s="1" customFormat="1" ht="11.25">
      <c r="B105" s="33"/>
      <c r="D105" s="141" t="s">
        <v>151</v>
      </c>
      <c r="F105" s="142" t="s">
        <v>1690</v>
      </c>
      <c r="I105" s="143"/>
      <c r="L105" s="33"/>
      <c r="M105" s="144"/>
      <c r="T105" s="54"/>
      <c r="AT105" s="18" t="s">
        <v>151</v>
      </c>
      <c r="AU105" s="18" t="s">
        <v>81</v>
      </c>
    </row>
    <row r="106" spans="2:65" s="1" customFormat="1" ht="11.25">
      <c r="B106" s="33"/>
      <c r="D106" s="145" t="s">
        <v>153</v>
      </c>
      <c r="F106" s="146" t="s">
        <v>1692</v>
      </c>
      <c r="I106" s="143"/>
      <c r="L106" s="33"/>
      <c r="M106" s="144"/>
      <c r="T106" s="54"/>
      <c r="AT106" s="18" t="s">
        <v>153</v>
      </c>
      <c r="AU106" s="18" t="s">
        <v>81</v>
      </c>
    </row>
    <row r="107" spans="2:65" s="1" customFormat="1" ht="16.5" customHeight="1">
      <c r="B107" s="33"/>
      <c r="C107" s="128" t="s">
        <v>191</v>
      </c>
      <c r="D107" s="128" t="s">
        <v>144</v>
      </c>
      <c r="E107" s="129" t="s">
        <v>1693</v>
      </c>
      <c r="F107" s="130" t="s">
        <v>1694</v>
      </c>
      <c r="G107" s="131" t="s">
        <v>576</v>
      </c>
      <c r="H107" s="132">
        <v>1</v>
      </c>
      <c r="I107" s="133"/>
      <c r="J107" s="134">
        <f>ROUND(I107*H107,2)</f>
        <v>0</v>
      </c>
      <c r="K107" s="130" t="s">
        <v>148</v>
      </c>
      <c r="L107" s="33"/>
      <c r="M107" s="135" t="s">
        <v>19</v>
      </c>
      <c r="N107" s="136" t="s">
        <v>42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1678</v>
      </c>
      <c r="AT107" s="139" t="s">
        <v>144</v>
      </c>
      <c r="AU107" s="139" t="s">
        <v>81</v>
      </c>
      <c r="AY107" s="18" t="s">
        <v>142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79</v>
      </c>
      <c r="BK107" s="140">
        <f>ROUND(I107*H107,2)</f>
        <v>0</v>
      </c>
      <c r="BL107" s="18" t="s">
        <v>1678</v>
      </c>
      <c r="BM107" s="139" t="s">
        <v>1695</v>
      </c>
    </row>
    <row r="108" spans="2:65" s="1" customFormat="1" ht="11.25">
      <c r="B108" s="33"/>
      <c r="D108" s="141" t="s">
        <v>151</v>
      </c>
      <c r="F108" s="142" t="s">
        <v>1694</v>
      </c>
      <c r="I108" s="143"/>
      <c r="L108" s="33"/>
      <c r="M108" s="144"/>
      <c r="T108" s="54"/>
      <c r="AT108" s="18" t="s">
        <v>151</v>
      </c>
      <c r="AU108" s="18" t="s">
        <v>81</v>
      </c>
    </row>
    <row r="109" spans="2:65" s="1" customFormat="1" ht="11.25">
      <c r="B109" s="33"/>
      <c r="D109" s="145" t="s">
        <v>153</v>
      </c>
      <c r="F109" s="146" t="s">
        <v>1696</v>
      </c>
      <c r="I109" s="143"/>
      <c r="L109" s="33"/>
      <c r="M109" s="144"/>
      <c r="T109" s="54"/>
      <c r="AT109" s="18" t="s">
        <v>153</v>
      </c>
      <c r="AU109" s="18" t="s">
        <v>81</v>
      </c>
    </row>
    <row r="110" spans="2:65" s="1" customFormat="1" ht="16.5" customHeight="1">
      <c r="B110" s="33"/>
      <c r="C110" s="128" t="s">
        <v>198</v>
      </c>
      <c r="D110" s="128" t="s">
        <v>144</v>
      </c>
      <c r="E110" s="129" t="s">
        <v>1697</v>
      </c>
      <c r="F110" s="130" t="s">
        <v>1698</v>
      </c>
      <c r="G110" s="131" t="s">
        <v>576</v>
      </c>
      <c r="H110" s="132">
        <v>1</v>
      </c>
      <c r="I110" s="133"/>
      <c r="J110" s="134">
        <f>ROUND(I110*H110,2)</f>
        <v>0</v>
      </c>
      <c r="K110" s="130" t="s">
        <v>148</v>
      </c>
      <c r="L110" s="33"/>
      <c r="M110" s="135" t="s">
        <v>19</v>
      </c>
      <c r="N110" s="136" t="s">
        <v>42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1678</v>
      </c>
      <c r="AT110" s="139" t="s">
        <v>144</v>
      </c>
      <c r="AU110" s="139" t="s">
        <v>81</v>
      </c>
      <c r="AY110" s="18" t="s">
        <v>142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79</v>
      </c>
      <c r="BK110" s="140">
        <f>ROUND(I110*H110,2)</f>
        <v>0</v>
      </c>
      <c r="BL110" s="18" t="s">
        <v>1678</v>
      </c>
      <c r="BM110" s="139" t="s">
        <v>1699</v>
      </c>
    </row>
    <row r="111" spans="2:65" s="1" customFormat="1" ht="11.25">
      <c r="B111" s="33"/>
      <c r="D111" s="141" t="s">
        <v>151</v>
      </c>
      <c r="F111" s="142" t="s">
        <v>1698</v>
      </c>
      <c r="I111" s="143"/>
      <c r="L111" s="33"/>
      <c r="M111" s="144"/>
      <c r="T111" s="54"/>
      <c r="AT111" s="18" t="s">
        <v>151</v>
      </c>
      <c r="AU111" s="18" t="s">
        <v>81</v>
      </c>
    </row>
    <row r="112" spans="2:65" s="1" customFormat="1" ht="11.25">
      <c r="B112" s="33"/>
      <c r="D112" s="145" t="s">
        <v>153</v>
      </c>
      <c r="F112" s="146" t="s">
        <v>1700</v>
      </c>
      <c r="I112" s="143"/>
      <c r="L112" s="33"/>
      <c r="M112" s="144"/>
      <c r="T112" s="54"/>
      <c r="AT112" s="18" t="s">
        <v>153</v>
      </c>
      <c r="AU112" s="18" t="s">
        <v>81</v>
      </c>
    </row>
    <row r="113" spans="2:65" s="1" customFormat="1" ht="24.2" customHeight="1">
      <c r="B113" s="33"/>
      <c r="C113" s="128" t="s">
        <v>207</v>
      </c>
      <c r="D113" s="128" t="s">
        <v>144</v>
      </c>
      <c r="E113" s="129" t="s">
        <v>1701</v>
      </c>
      <c r="F113" s="130" t="s">
        <v>1702</v>
      </c>
      <c r="G113" s="131" t="s">
        <v>576</v>
      </c>
      <c r="H113" s="132">
        <v>1</v>
      </c>
      <c r="I113" s="133"/>
      <c r="J113" s="134">
        <f>ROUND(I113*H113,2)</f>
        <v>0</v>
      </c>
      <c r="K113" s="130" t="s">
        <v>148</v>
      </c>
      <c r="L113" s="33"/>
      <c r="M113" s="135" t="s">
        <v>19</v>
      </c>
      <c r="N113" s="136" t="s">
        <v>42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1678</v>
      </c>
      <c r="AT113" s="139" t="s">
        <v>144</v>
      </c>
      <c r="AU113" s="139" t="s">
        <v>81</v>
      </c>
      <c r="AY113" s="18" t="s">
        <v>142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8" t="s">
        <v>79</v>
      </c>
      <c r="BK113" s="140">
        <f>ROUND(I113*H113,2)</f>
        <v>0</v>
      </c>
      <c r="BL113" s="18" t="s">
        <v>1678</v>
      </c>
      <c r="BM113" s="139" t="s">
        <v>1703</v>
      </c>
    </row>
    <row r="114" spans="2:65" s="1" customFormat="1" ht="11.25">
      <c r="B114" s="33"/>
      <c r="D114" s="141" t="s">
        <v>151</v>
      </c>
      <c r="F114" s="142" t="s">
        <v>1702</v>
      </c>
      <c r="I114" s="143"/>
      <c r="L114" s="33"/>
      <c r="M114" s="144"/>
      <c r="T114" s="54"/>
      <c r="AT114" s="18" t="s">
        <v>151</v>
      </c>
      <c r="AU114" s="18" t="s">
        <v>81</v>
      </c>
    </row>
    <row r="115" spans="2:65" s="1" customFormat="1" ht="11.25">
      <c r="B115" s="33"/>
      <c r="D115" s="145" t="s">
        <v>153</v>
      </c>
      <c r="F115" s="146" t="s">
        <v>1704</v>
      </c>
      <c r="I115" s="143"/>
      <c r="L115" s="33"/>
      <c r="M115" s="144"/>
      <c r="T115" s="54"/>
      <c r="AT115" s="18" t="s">
        <v>153</v>
      </c>
      <c r="AU115" s="18" t="s">
        <v>81</v>
      </c>
    </row>
    <row r="116" spans="2:65" s="1" customFormat="1" ht="24.2" customHeight="1">
      <c r="B116" s="33"/>
      <c r="C116" s="128" t="s">
        <v>213</v>
      </c>
      <c r="D116" s="128" t="s">
        <v>144</v>
      </c>
      <c r="E116" s="129" t="s">
        <v>1705</v>
      </c>
      <c r="F116" s="130" t="s">
        <v>1706</v>
      </c>
      <c r="G116" s="131" t="s">
        <v>576</v>
      </c>
      <c r="H116" s="132">
        <v>1</v>
      </c>
      <c r="I116" s="133"/>
      <c r="J116" s="134">
        <f>ROUND(I116*H116,2)</f>
        <v>0</v>
      </c>
      <c r="K116" s="130" t="s">
        <v>148</v>
      </c>
      <c r="L116" s="33"/>
      <c r="M116" s="135" t="s">
        <v>19</v>
      </c>
      <c r="N116" s="136" t="s">
        <v>42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1678</v>
      </c>
      <c r="AT116" s="139" t="s">
        <v>144</v>
      </c>
      <c r="AU116" s="139" t="s">
        <v>81</v>
      </c>
      <c r="AY116" s="18" t="s">
        <v>142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79</v>
      </c>
      <c r="BK116" s="140">
        <f>ROUND(I116*H116,2)</f>
        <v>0</v>
      </c>
      <c r="BL116" s="18" t="s">
        <v>1678</v>
      </c>
      <c r="BM116" s="139" t="s">
        <v>1707</v>
      </c>
    </row>
    <row r="117" spans="2:65" s="1" customFormat="1" ht="11.25">
      <c r="B117" s="33"/>
      <c r="D117" s="141" t="s">
        <v>151</v>
      </c>
      <c r="F117" s="142" t="s">
        <v>1706</v>
      </c>
      <c r="I117" s="143"/>
      <c r="L117" s="33"/>
      <c r="M117" s="144"/>
      <c r="T117" s="54"/>
      <c r="AT117" s="18" t="s">
        <v>151</v>
      </c>
      <c r="AU117" s="18" t="s">
        <v>81</v>
      </c>
    </row>
    <row r="118" spans="2:65" s="1" customFormat="1" ht="11.25">
      <c r="B118" s="33"/>
      <c r="D118" s="145" t="s">
        <v>153</v>
      </c>
      <c r="F118" s="146" t="s">
        <v>1708</v>
      </c>
      <c r="I118" s="143"/>
      <c r="L118" s="33"/>
      <c r="M118" s="144"/>
      <c r="T118" s="54"/>
      <c r="AT118" s="18" t="s">
        <v>153</v>
      </c>
      <c r="AU118" s="18" t="s">
        <v>81</v>
      </c>
    </row>
    <row r="119" spans="2:65" s="11" customFormat="1" ht="22.9" customHeight="1">
      <c r="B119" s="116"/>
      <c r="D119" s="117" t="s">
        <v>70</v>
      </c>
      <c r="E119" s="126" t="s">
        <v>1709</v>
      </c>
      <c r="F119" s="126" t="s">
        <v>1710</v>
      </c>
      <c r="I119" s="119"/>
      <c r="J119" s="127">
        <f>BK119</f>
        <v>0</v>
      </c>
      <c r="L119" s="116"/>
      <c r="M119" s="121"/>
      <c r="P119" s="122">
        <f>SUM(P120:P142)</f>
        <v>0</v>
      </c>
      <c r="R119" s="122">
        <f>SUM(R120:R142)</f>
        <v>0</v>
      </c>
      <c r="T119" s="123">
        <f>SUM(T120:T142)</f>
        <v>0</v>
      </c>
      <c r="AR119" s="117" t="s">
        <v>181</v>
      </c>
      <c r="AT119" s="124" t="s">
        <v>70</v>
      </c>
      <c r="AU119" s="124" t="s">
        <v>79</v>
      </c>
      <c r="AY119" s="117" t="s">
        <v>142</v>
      </c>
      <c r="BK119" s="125">
        <f>SUM(BK120:BK142)</f>
        <v>0</v>
      </c>
    </row>
    <row r="120" spans="2:65" s="1" customFormat="1" ht="16.5" customHeight="1">
      <c r="B120" s="33"/>
      <c r="C120" s="128" t="s">
        <v>221</v>
      </c>
      <c r="D120" s="128" t="s">
        <v>144</v>
      </c>
      <c r="E120" s="129" t="s">
        <v>1711</v>
      </c>
      <c r="F120" s="130" t="s">
        <v>1710</v>
      </c>
      <c r="G120" s="131" t="s">
        <v>576</v>
      </c>
      <c r="H120" s="132">
        <v>1</v>
      </c>
      <c r="I120" s="133"/>
      <c r="J120" s="134">
        <f>ROUND(I120*H120,2)</f>
        <v>0</v>
      </c>
      <c r="K120" s="130" t="s">
        <v>1712</v>
      </c>
      <c r="L120" s="33"/>
      <c r="M120" s="135" t="s">
        <v>19</v>
      </c>
      <c r="N120" s="136" t="s">
        <v>42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1678</v>
      </c>
      <c r="AT120" s="139" t="s">
        <v>144</v>
      </c>
      <c r="AU120" s="139" t="s">
        <v>81</v>
      </c>
      <c r="AY120" s="18" t="s">
        <v>142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8" t="s">
        <v>79</v>
      </c>
      <c r="BK120" s="140">
        <f>ROUND(I120*H120,2)</f>
        <v>0</v>
      </c>
      <c r="BL120" s="18" t="s">
        <v>1678</v>
      </c>
      <c r="BM120" s="139" t="s">
        <v>1713</v>
      </c>
    </row>
    <row r="121" spans="2:65" s="1" customFormat="1" ht="11.25">
      <c r="B121" s="33"/>
      <c r="D121" s="141" t="s">
        <v>151</v>
      </c>
      <c r="F121" s="142" t="s">
        <v>1710</v>
      </c>
      <c r="I121" s="143"/>
      <c r="L121" s="33"/>
      <c r="M121" s="144"/>
      <c r="T121" s="54"/>
      <c r="AT121" s="18" t="s">
        <v>151</v>
      </c>
      <c r="AU121" s="18" t="s">
        <v>81</v>
      </c>
    </row>
    <row r="122" spans="2:65" s="1" customFormat="1" ht="11.25">
      <c r="B122" s="33"/>
      <c r="D122" s="145" t="s">
        <v>153</v>
      </c>
      <c r="F122" s="146" t="s">
        <v>1714</v>
      </c>
      <c r="I122" s="143"/>
      <c r="L122" s="33"/>
      <c r="M122" s="144"/>
      <c r="T122" s="54"/>
      <c r="AT122" s="18" t="s">
        <v>153</v>
      </c>
      <c r="AU122" s="18" t="s">
        <v>81</v>
      </c>
    </row>
    <row r="123" spans="2:65" s="1" customFormat="1" ht="24.2" customHeight="1">
      <c r="B123" s="33"/>
      <c r="C123" s="128" t="s">
        <v>230</v>
      </c>
      <c r="D123" s="128" t="s">
        <v>144</v>
      </c>
      <c r="E123" s="129" t="s">
        <v>1715</v>
      </c>
      <c r="F123" s="130" t="s">
        <v>1716</v>
      </c>
      <c r="G123" s="131" t="s">
        <v>576</v>
      </c>
      <c r="H123" s="132">
        <v>1</v>
      </c>
      <c r="I123" s="133"/>
      <c r="J123" s="134">
        <f>ROUND(I123*H123,2)</f>
        <v>0</v>
      </c>
      <c r="K123" s="130" t="s">
        <v>148</v>
      </c>
      <c r="L123" s="33"/>
      <c r="M123" s="135" t="s">
        <v>19</v>
      </c>
      <c r="N123" s="136" t="s">
        <v>42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1678</v>
      </c>
      <c r="AT123" s="139" t="s">
        <v>144</v>
      </c>
      <c r="AU123" s="139" t="s">
        <v>81</v>
      </c>
      <c r="AY123" s="18" t="s">
        <v>142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79</v>
      </c>
      <c r="BK123" s="140">
        <f>ROUND(I123*H123,2)</f>
        <v>0</v>
      </c>
      <c r="BL123" s="18" t="s">
        <v>1678</v>
      </c>
      <c r="BM123" s="139" t="s">
        <v>1717</v>
      </c>
    </row>
    <row r="124" spans="2:65" s="1" customFormat="1" ht="19.5">
      <c r="B124" s="33"/>
      <c r="D124" s="141" t="s">
        <v>151</v>
      </c>
      <c r="F124" s="142" t="s">
        <v>1716</v>
      </c>
      <c r="I124" s="143"/>
      <c r="L124" s="33"/>
      <c r="M124" s="144"/>
      <c r="T124" s="54"/>
      <c r="AT124" s="18" t="s">
        <v>151</v>
      </c>
      <c r="AU124" s="18" t="s">
        <v>81</v>
      </c>
    </row>
    <row r="125" spans="2:65" s="1" customFormat="1" ht="11.25">
      <c r="B125" s="33"/>
      <c r="D125" s="145" t="s">
        <v>153</v>
      </c>
      <c r="F125" s="146" t="s">
        <v>1718</v>
      </c>
      <c r="I125" s="143"/>
      <c r="L125" s="33"/>
      <c r="M125" s="144"/>
      <c r="T125" s="54"/>
      <c r="AT125" s="18" t="s">
        <v>153</v>
      </c>
      <c r="AU125" s="18" t="s">
        <v>81</v>
      </c>
    </row>
    <row r="126" spans="2:65" s="1" customFormat="1" ht="16.5" customHeight="1">
      <c r="B126" s="33"/>
      <c r="C126" s="128" t="s">
        <v>8</v>
      </c>
      <c r="D126" s="128" t="s">
        <v>144</v>
      </c>
      <c r="E126" s="129" t="s">
        <v>1719</v>
      </c>
      <c r="F126" s="130" t="s">
        <v>1720</v>
      </c>
      <c r="G126" s="131" t="s">
        <v>576</v>
      </c>
      <c r="H126" s="132">
        <v>1</v>
      </c>
      <c r="I126" s="133"/>
      <c r="J126" s="134">
        <f>ROUND(I126*H126,2)</f>
        <v>0</v>
      </c>
      <c r="K126" s="130" t="s">
        <v>1712</v>
      </c>
      <c r="L126" s="33"/>
      <c r="M126" s="135" t="s">
        <v>19</v>
      </c>
      <c r="N126" s="136" t="s">
        <v>42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1678</v>
      </c>
      <c r="AT126" s="139" t="s">
        <v>144</v>
      </c>
      <c r="AU126" s="139" t="s">
        <v>81</v>
      </c>
      <c r="AY126" s="18" t="s">
        <v>142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79</v>
      </c>
      <c r="BK126" s="140">
        <f>ROUND(I126*H126,2)</f>
        <v>0</v>
      </c>
      <c r="BL126" s="18" t="s">
        <v>1678</v>
      </c>
      <c r="BM126" s="139" t="s">
        <v>1721</v>
      </c>
    </row>
    <row r="127" spans="2:65" s="1" customFormat="1" ht="11.25">
      <c r="B127" s="33"/>
      <c r="D127" s="141" t="s">
        <v>151</v>
      </c>
      <c r="F127" s="142" t="s">
        <v>1720</v>
      </c>
      <c r="I127" s="143"/>
      <c r="L127" s="33"/>
      <c r="M127" s="144"/>
      <c r="T127" s="54"/>
      <c r="AT127" s="18" t="s">
        <v>151</v>
      </c>
      <c r="AU127" s="18" t="s">
        <v>81</v>
      </c>
    </row>
    <row r="128" spans="2:65" s="1" customFormat="1" ht="11.25">
      <c r="B128" s="33"/>
      <c r="D128" s="145" t="s">
        <v>153</v>
      </c>
      <c r="F128" s="146" t="s">
        <v>1722</v>
      </c>
      <c r="I128" s="143"/>
      <c r="L128" s="33"/>
      <c r="M128" s="144"/>
      <c r="T128" s="54"/>
      <c r="AT128" s="18" t="s">
        <v>153</v>
      </c>
      <c r="AU128" s="18" t="s">
        <v>81</v>
      </c>
    </row>
    <row r="129" spans="2:65" s="1" customFormat="1" ht="16.5" customHeight="1">
      <c r="B129" s="33"/>
      <c r="C129" s="128" t="s">
        <v>244</v>
      </c>
      <c r="D129" s="128" t="s">
        <v>144</v>
      </c>
      <c r="E129" s="129" t="s">
        <v>1723</v>
      </c>
      <c r="F129" s="130" t="s">
        <v>1724</v>
      </c>
      <c r="G129" s="131" t="s">
        <v>239</v>
      </c>
      <c r="H129" s="132">
        <v>470.35</v>
      </c>
      <c r="I129" s="133"/>
      <c r="J129" s="134">
        <f>ROUND(I129*H129,2)</f>
        <v>0</v>
      </c>
      <c r="K129" s="130" t="s">
        <v>148</v>
      </c>
      <c r="L129" s="33"/>
      <c r="M129" s="135" t="s">
        <v>19</v>
      </c>
      <c r="N129" s="136" t="s">
        <v>42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1678</v>
      </c>
      <c r="AT129" s="139" t="s">
        <v>144</v>
      </c>
      <c r="AU129" s="139" t="s">
        <v>81</v>
      </c>
      <c r="AY129" s="18" t="s">
        <v>142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79</v>
      </c>
      <c r="BK129" s="140">
        <f>ROUND(I129*H129,2)</f>
        <v>0</v>
      </c>
      <c r="BL129" s="18" t="s">
        <v>1678</v>
      </c>
      <c r="BM129" s="139" t="s">
        <v>1725</v>
      </c>
    </row>
    <row r="130" spans="2:65" s="1" customFormat="1" ht="11.25">
      <c r="B130" s="33"/>
      <c r="D130" s="141" t="s">
        <v>151</v>
      </c>
      <c r="F130" s="142" t="s">
        <v>1724</v>
      </c>
      <c r="I130" s="143"/>
      <c r="L130" s="33"/>
      <c r="M130" s="144"/>
      <c r="T130" s="54"/>
      <c r="AT130" s="18" t="s">
        <v>151</v>
      </c>
      <c r="AU130" s="18" t="s">
        <v>81</v>
      </c>
    </row>
    <row r="131" spans="2:65" s="1" customFormat="1" ht="11.25">
      <c r="B131" s="33"/>
      <c r="D131" s="145" t="s">
        <v>153</v>
      </c>
      <c r="F131" s="146" t="s">
        <v>1726</v>
      </c>
      <c r="I131" s="143"/>
      <c r="L131" s="33"/>
      <c r="M131" s="144"/>
      <c r="T131" s="54"/>
      <c r="AT131" s="18" t="s">
        <v>153</v>
      </c>
      <c r="AU131" s="18" t="s">
        <v>81</v>
      </c>
    </row>
    <row r="132" spans="2:65" s="12" customFormat="1" ht="11.25">
      <c r="B132" s="147"/>
      <c r="D132" s="141" t="s">
        <v>155</v>
      </c>
      <c r="E132" s="148" t="s">
        <v>19</v>
      </c>
      <c r="F132" s="149" t="s">
        <v>1727</v>
      </c>
      <c r="H132" s="148" t="s">
        <v>19</v>
      </c>
      <c r="I132" s="150"/>
      <c r="L132" s="147"/>
      <c r="M132" s="151"/>
      <c r="T132" s="152"/>
      <c r="AT132" s="148" t="s">
        <v>155</v>
      </c>
      <c r="AU132" s="148" t="s">
        <v>81</v>
      </c>
      <c r="AV132" s="12" t="s">
        <v>79</v>
      </c>
      <c r="AW132" s="12" t="s">
        <v>32</v>
      </c>
      <c r="AX132" s="12" t="s">
        <v>71</v>
      </c>
      <c r="AY132" s="148" t="s">
        <v>142</v>
      </c>
    </row>
    <row r="133" spans="2:65" s="13" customFormat="1" ht="11.25">
      <c r="B133" s="153"/>
      <c r="D133" s="141" t="s">
        <v>155</v>
      </c>
      <c r="E133" s="154" t="s">
        <v>19</v>
      </c>
      <c r="F133" s="155" t="s">
        <v>1728</v>
      </c>
      <c r="H133" s="156">
        <v>470.35</v>
      </c>
      <c r="I133" s="157"/>
      <c r="L133" s="153"/>
      <c r="M133" s="158"/>
      <c r="T133" s="159"/>
      <c r="AT133" s="154" t="s">
        <v>155</v>
      </c>
      <c r="AU133" s="154" t="s">
        <v>81</v>
      </c>
      <c r="AV133" s="13" t="s">
        <v>81</v>
      </c>
      <c r="AW133" s="13" t="s">
        <v>32</v>
      </c>
      <c r="AX133" s="13" t="s">
        <v>79</v>
      </c>
      <c r="AY133" s="154" t="s">
        <v>142</v>
      </c>
    </row>
    <row r="134" spans="2:65" s="1" customFormat="1" ht="24.2" customHeight="1">
      <c r="B134" s="33"/>
      <c r="C134" s="128" t="s">
        <v>251</v>
      </c>
      <c r="D134" s="128" t="s">
        <v>144</v>
      </c>
      <c r="E134" s="129" t="s">
        <v>1729</v>
      </c>
      <c r="F134" s="130" t="s">
        <v>1730</v>
      </c>
      <c r="G134" s="131" t="s">
        <v>576</v>
      </c>
      <c r="H134" s="132">
        <v>1</v>
      </c>
      <c r="I134" s="133"/>
      <c r="J134" s="134">
        <f>ROUND(I134*H134,2)</f>
        <v>0</v>
      </c>
      <c r="K134" s="130" t="s">
        <v>148</v>
      </c>
      <c r="L134" s="33"/>
      <c r="M134" s="135" t="s">
        <v>19</v>
      </c>
      <c r="N134" s="136" t="s">
        <v>42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1678</v>
      </c>
      <c r="AT134" s="139" t="s">
        <v>144</v>
      </c>
      <c r="AU134" s="139" t="s">
        <v>81</v>
      </c>
      <c r="AY134" s="18" t="s">
        <v>142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8" t="s">
        <v>79</v>
      </c>
      <c r="BK134" s="140">
        <f>ROUND(I134*H134,2)</f>
        <v>0</v>
      </c>
      <c r="BL134" s="18" t="s">
        <v>1678</v>
      </c>
      <c r="BM134" s="139" t="s">
        <v>1731</v>
      </c>
    </row>
    <row r="135" spans="2:65" s="1" customFormat="1" ht="19.5">
      <c r="B135" s="33"/>
      <c r="D135" s="141" t="s">
        <v>151</v>
      </c>
      <c r="F135" s="142" t="s">
        <v>1730</v>
      </c>
      <c r="I135" s="143"/>
      <c r="L135" s="33"/>
      <c r="M135" s="144"/>
      <c r="T135" s="54"/>
      <c r="AT135" s="18" t="s">
        <v>151</v>
      </c>
      <c r="AU135" s="18" t="s">
        <v>81</v>
      </c>
    </row>
    <row r="136" spans="2:65" s="1" customFormat="1" ht="11.25">
      <c r="B136" s="33"/>
      <c r="D136" s="145" t="s">
        <v>153</v>
      </c>
      <c r="F136" s="146" t="s">
        <v>1732</v>
      </c>
      <c r="I136" s="143"/>
      <c r="L136" s="33"/>
      <c r="M136" s="144"/>
      <c r="T136" s="54"/>
      <c r="AT136" s="18" t="s">
        <v>153</v>
      </c>
      <c r="AU136" s="18" t="s">
        <v>81</v>
      </c>
    </row>
    <row r="137" spans="2:65" s="1" customFormat="1" ht="16.5" customHeight="1">
      <c r="B137" s="33"/>
      <c r="C137" s="128" t="s">
        <v>259</v>
      </c>
      <c r="D137" s="128" t="s">
        <v>144</v>
      </c>
      <c r="E137" s="129" t="s">
        <v>1733</v>
      </c>
      <c r="F137" s="130" t="s">
        <v>1734</v>
      </c>
      <c r="G137" s="131" t="s">
        <v>576</v>
      </c>
      <c r="H137" s="132">
        <v>1</v>
      </c>
      <c r="I137" s="133"/>
      <c r="J137" s="134">
        <f>ROUND(I137*H137,2)</f>
        <v>0</v>
      </c>
      <c r="K137" s="130" t="s">
        <v>1712</v>
      </c>
      <c r="L137" s="33"/>
      <c r="M137" s="135" t="s">
        <v>19</v>
      </c>
      <c r="N137" s="136" t="s">
        <v>42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1678</v>
      </c>
      <c r="AT137" s="139" t="s">
        <v>144</v>
      </c>
      <c r="AU137" s="139" t="s">
        <v>81</v>
      </c>
      <c r="AY137" s="18" t="s">
        <v>142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79</v>
      </c>
      <c r="BK137" s="140">
        <f>ROUND(I137*H137,2)</f>
        <v>0</v>
      </c>
      <c r="BL137" s="18" t="s">
        <v>1678</v>
      </c>
      <c r="BM137" s="139" t="s">
        <v>1735</v>
      </c>
    </row>
    <row r="138" spans="2:65" s="1" customFormat="1" ht="11.25">
      <c r="B138" s="33"/>
      <c r="D138" s="141" t="s">
        <v>151</v>
      </c>
      <c r="F138" s="142" t="s">
        <v>1734</v>
      </c>
      <c r="I138" s="143"/>
      <c r="L138" s="33"/>
      <c r="M138" s="144"/>
      <c r="T138" s="54"/>
      <c r="AT138" s="18" t="s">
        <v>151</v>
      </c>
      <c r="AU138" s="18" t="s">
        <v>81</v>
      </c>
    </row>
    <row r="139" spans="2:65" s="1" customFormat="1" ht="11.25">
      <c r="B139" s="33"/>
      <c r="D139" s="145" t="s">
        <v>153</v>
      </c>
      <c r="F139" s="146" t="s">
        <v>1736</v>
      </c>
      <c r="I139" s="143"/>
      <c r="L139" s="33"/>
      <c r="M139" s="144"/>
      <c r="T139" s="54"/>
      <c r="AT139" s="18" t="s">
        <v>153</v>
      </c>
      <c r="AU139" s="18" t="s">
        <v>81</v>
      </c>
    </row>
    <row r="140" spans="2:65" s="1" customFormat="1" ht="37.9" customHeight="1">
      <c r="B140" s="33"/>
      <c r="C140" s="128" t="s">
        <v>267</v>
      </c>
      <c r="D140" s="128" t="s">
        <v>144</v>
      </c>
      <c r="E140" s="129" t="s">
        <v>1737</v>
      </c>
      <c r="F140" s="130" t="s">
        <v>1738</v>
      </c>
      <c r="G140" s="131" t="s">
        <v>576</v>
      </c>
      <c r="H140" s="132">
        <v>1</v>
      </c>
      <c r="I140" s="133"/>
      <c r="J140" s="134">
        <f>ROUND(I140*H140,2)</f>
        <v>0</v>
      </c>
      <c r="K140" s="130" t="s">
        <v>148</v>
      </c>
      <c r="L140" s="33"/>
      <c r="M140" s="135" t="s">
        <v>19</v>
      </c>
      <c r="N140" s="136" t="s">
        <v>42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1678</v>
      </c>
      <c r="AT140" s="139" t="s">
        <v>144</v>
      </c>
      <c r="AU140" s="139" t="s">
        <v>81</v>
      </c>
      <c r="AY140" s="18" t="s">
        <v>142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8" t="s">
        <v>79</v>
      </c>
      <c r="BK140" s="140">
        <f>ROUND(I140*H140,2)</f>
        <v>0</v>
      </c>
      <c r="BL140" s="18" t="s">
        <v>1678</v>
      </c>
      <c r="BM140" s="139" t="s">
        <v>1739</v>
      </c>
    </row>
    <row r="141" spans="2:65" s="1" customFormat="1" ht="19.5">
      <c r="B141" s="33"/>
      <c r="D141" s="141" t="s">
        <v>151</v>
      </c>
      <c r="F141" s="142" t="s">
        <v>1738</v>
      </c>
      <c r="I141" s="143"/>
      <c r="L141" s="33"/>
      <c r="M141" s="144"/>
      <c r="T141" s="54"/>
      <c r="AT141" s="18" t="s">
        <v>151</v>
      </c>
      <c r="AU141" s="18" t="s">
        <v>81</v>
      </c>
    </row>
    <row r="142" spans="2:65" s="1" customFormat="1" ht="11.25">
      <c r="B142" s="33"/>
      <c r="D142" s="145" t="s">
        <v>153</v>
      </c>
      <c r="F142" s="146" t="s">
        <v>1740</v>
      </c>
      <c r="I142" s="143"/>
      <c r="L142" s="33"/>
      <c r="M142" s="144"/>
      <c r="T142" s="54"/>
      <c r="AT142" s="18" t="s">
        <v>153</v>
      </c>
      <c r="AU142" s="18" t="s">
        <v>81</v>
      </c>
    </row>
    <row r="143" spans="2:65" s="11" customFormat="1" ht="22.9" customHeight="1">
      <c r="B143" s="116"/>
      <c r="D143" s="117" t="s">
        <v>70</v>
      </c>
      <c r="E143" s="126" t="s">
        <v>1741</v>
      </c>
      <c r="F143" s="126" t="s">
        <v>1742</v>
      </c>
      <c r="I143" s="119"/>
      <c r="J143" s="127">
        <f>BK143</f>
        <v>0</v>
      </c>
      <c r="L143" s="116"/>
      <c r="M143" s="121"/>
      <c r="P143" s="122">
        <f>SUM(P144:P149)</f>
        <v>0</v>
      </c>
      <c r="R143" s="122">
        <f>SUM(R144:R149)</f>
        <v>0</v>
      </c>
      <c r="T143" s="123">
        <f>SUM(T144:T149)</f>
        <v>0</v>
      </c>
      <c r="AR143" s="117" t="s">
        <v>181</v>
      </c>
      <c r="AT143" s="124" t="s">
        <v>70</v>
      </c>
      <c r="AU143" s="124" t="s">
        <v>79</v>
      </c>
      <c r="AY143" s="117" t="s">
        <v>142</v>
      </c>
      <c r="BK143" s="125">
        <f>SUM(BK144:BK149)</f>
        <v>0</v>
      </c>
    </row>
    <row r="144" spans="2:65" s="1" customFormat="1" ht="21.75" customHeight="1">
      <c r="B144" s="33"/>
      <c r="C144" s="128" t="s">
        <v>274</v>
      </c>
      <c r="D144" s="128" t="s">
        <v>144</v>
      </c>
      <c r="E144" s="129" t="s">
        <v>1743</v>
      </c>
      <c r="F144" s="130" t="s">
        <v>1744</v>
      </c>
      <c r="G144" s="131" t="s">
        <v>576</v>
      </c>
      <c r="H144" s="132">
        <v>1</v>
      </c>
      <c r="I144" s="133"/>
      <c r="J144" s="134">
        <f>ROUND(I144*H144,2)</f>
        <v>0</v>
      </c>
      <c r="K144" s="130" t="s">
        <v>148</v>
      </c>
      <c r="L144" s="33"/>
      <c r="M144" s="135" t="s">
        <v>19</v>
      </c>
      <c r="N144" s="136" t="s">
        <v>42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1678</v>
      </c>
      <c r="AT144" s="139" t="s">
        <v>144</v>
      </c>
      <c r="AU144" s="139" t="s">
        <v>81</v>
      </c>
      <c r="AY144" s="18" t="s">
        <v>142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79</v>
      </c>
      <c r="BK144" s="140">
        <f>ROUND(I144*H144,2)</f>
        <v>0</v>
      </c>
      <c r="BL144" s="18" t="s">
        <v>1678</v>
      </c>
      <c r="BM144" s="139" t="s">
        <v>1745</v>
      </c>
    </row>
    <row r="145" spans="2:65" s="1" customFormat="1" ht="11.25">
      <c r="B145" s="33"/>
      <c r="D145" s="141" t="s">
        <v>151</v>
      </c>
      <c r="F145" s="142" t="s">
        <v>1744</v>
      </c>
      <c r="I145" s="143"/>
      <c r="L145" s="33"/>
      <c r="M145" s="144"/>
      <c r="T145" s="54"/>
      <c r="AT145" s="18" t="s">
        <v>151</v>
      </c>
      <c r="AU145" s="18" t="s">
        <v>81</v>
      </c>
    </row>
    <row r="146" spans="2:65" s="1" customFormat="1" ht="11.25">
      <c r="B146" s="33"/>
      <c r="D146" s="145" t="s">
        <v>153</v>
      </c>
      <c r="F146" s="146" t="s">
        <v>1746</v>
      </c>
      <c r="I146" s="143"/>
      <c r="L146" s="33"/>
      <c r="M146" s="144"/>
      <c r="T146" s="54"/>
      <c r="AT146" s="18" t="s">
        <v>153</v>
      </c>
      <c r="AU146" s="18" t="s">
        <v>81</v>
      </c>
    </row>
    <row r="147" spans="2:65" s="1" customFormat="1" ht="16.5" customHeight="1">
      <c r="B147" s="33"/>
      <c r="C147" s="128" t="s">
        <v>280</v>
      </c>
      <c r="D147" s="128" t="s">
        <v>144</v>
      </c>
      <c r="E147" s="129" t="s">
        <v>1747</v>
      </c>
      <c r="F147" s="130" t="s">
        <v>1748</v>
      </c>
      <c r="G147" s="131" t="s">
        <v>576</v>
      </c>
      <c r="H147" s="132">
        <v>1</v>
      </c>
      <c r="I147" s="133"/>
      <c r="J147" s="134">
        <f>ROUND(I147*H147,2)</f>
        <v>0</v>
      </c>
      <c r="K147" s="130" t="s">
        <v>148</v>
      </c>
      <c r="L147" s="33"/>
      <c r="M147" s="135" t="s">
        <v>19</v>
      </c>
      <c r="N147" s="136" t="s">
        <v>42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1678</v>
      </c>
      <c r="AT147" s="139" t="s">
        <v>144</v>
      </c>
      <c r="AU147" s="139" t="s">
        <v>81</v>
      </c>
      <c r="AY147" s="18" t="s">
        <v>142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79</v>
      </c>
      <c r="BK147" s="140">
        <f>ROUND(I147*H147,2)</f>
        <v>0</v>
      </c>
      <c r="BL147" s="18" t="s">
        <v>1678</v>
      </c>
      <c r="BM147" s="139" t="s">
        <v>1749</v>
      </c>
    </row>
    <row r="148" spans="2:65" s="1" customFormat="1" ht="11.25">
      <c r="B148" s="33"/>
      <c r="D148" s="141" t="s">
        <v>151</v>
      </c>
      <c r="F148" s="142" t="s">
        <v>1748</v>
      </c>
      <c r="I148" s="143"/>
      <c r="L148" s="33"/>
      <c r="M148" s="144"/>
      <c r="T148" s="54"/>
      <c r="AT148" s="18" t="s">
        <v>151</v>
      </c>
      <c r="AU148" s="18" t="s">
        <v>81</v>
      </c>
    </row>
    <row r="149" spans="2:65" s="1" customFormat="1" ht="11.25">
      <c r="B149" s="33"/>
      <c r="D149" s="145" t="s">
        <v>153</v>
      </c>
      <c r="F149" s="146" t="s">
        <v>1750</v>
      </c>
      <c r="I149" s="143"/>
      <c r="L149" s="33"/>
      <c r="M149" s="144"/>
      <c r="T149" s="54"/>
      <c r="AT149" s="18" t="s">
        <v>153</v>
      </c>
      <c r="AU149" s="18" t="s">
        <v>81</v>
      </c>
    </row>
    <row r="150" spans="2:65" s="11" customFormat="1" ht="22.9" customHeight="1">
      <c r="B150" s="116"/>
      <c r="D150" s="117" t="s">
        <v>70</v>
      </c>
      <c r="E150" s="126" t="s">
        <v>1751</v>
      </c>
      <c r="F150" s="126" t="s">
        <v>1752</v>
      </c>
      <c r="I150" s="119"/>
      <c r="J150" s="127">
        <f>BK150</f>
        <v>0</v>
      </c>
      <c r="L150" s="116"/>
      <c r="M150" s="121"/>
      <c r="P150" s="122">
        <f>SUM(P151:P153)</f>
        <v>0</v>
      </c>
      <c r="R150" s="122">
        <f>SUM(R151:R153)</f>
        <v>0</v>
      </c>
      <c r="T150" s="123">
        <f>SUM(T151:T153)</f>
        <v>0</v>
      </c>
      <c r="AR150" s="117" t="s">
        <v>181</v>
      </c>
      <c r="AT150" s="124" t="s">
        <v>70</v>
      </c>
      <c r="AU150" s="124" t="s">
        <v>79</v>
      </c>
      <c r="AY150" s="117" t="s">
        <v>142</v>
      </c>
      <c r="BK150" s="125">
        <f>SUM(BK151:BK153)</f>
        <v>0</v>
      </c>
    </row>
    <row r="151" spans="2:65" s="1" customFormat="1" ht="16.5" customHeight="1">
      <c r="B151" s="33"/>
      <c r="C151" s="128" t="s">
        <v>287</v>
      </c>
      <c r="D151" s="128" t="s">
        <v>144</v>
      </c>
      <c r="E151" s="129" t="s">
        <v>1753</v>
      </c>
      <c r="F151" s="130" t="s">
        <v>1754</v>
      </c>
      <c r="G151" s="131" t="s">
        <v>576</v>
      </c>
      <c r="H151" s="132">
        <v>1</v>
      </c>
      <c r="I151" s="133"/>
      <c r="J151" s="134">
        <f>ROUND(I151*H151,2)</f>
        <v>0</v>
      </c>
      <c r="K151" s="130" t="s">
        <v>148</v>
      </c>
      <c r="L151" s="33"/>
      <c r="M151" s="135" t="s">
        <v>19</v>
      </c>
      <c r="N151" s="136" t="s">
        <v>42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1678</v>
      </c>
      <c r="AT151" s="139" t="s">
        <v>144</v>
      </c>
      <c r="AU151" s="139" t="s">
        <v>81</v>
      </c>
      <c r="AY151" s="18" t="s">
        <v>142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8" t="s">
        <v>79</v>
      </c>
      <c r="BK151" s="140">
        <f>ROUND(I151*H151,2)</f>
        <v>0</v>
      </c>
      <c r="BL151" s="18" t="s">
        <v>1678</v>
      </c>
      <c r="BM151" s="139" t="s">
        <v>1755</v>
      </c>
    </row>
    <row r="152" spans="2:65" s="1" customFormat="1" ht="19.5">
      <c r="B152" s="33"/>
      <c r="D152" s="141" t="s">
        <v>151</v>
      </c>
      <c r="F152" s="142" t="s">
        <v>1756</v>
      </c>
      <c r="I152" s="143"/>
      <c r="L152" s="33"/>
      <c r="M152" s="144"/>
      <c r="T152" s="54"/>
      <c r="AT152" s="18" t="s">
        <v>151</v>
      </c>
      <c r="AU152" s="18" t="s">
        <v>81</v>
      </c>
    </row>
    <row r="153" spans="2:65" s="1" customFormat="1" ht="11.25">
      <c r="B153" s="33"/>
      <c r="D153" s="145" t="s">
        <v>153</v>
      </c>
      <c r="F153" s="146" t="s">
        <v>1757</v>
      </c>
      <c r="I153" s="143"/>
      <c r="L153" s="33"/>
      <c r="M153" s="190"/>
      <c r="N153" s="191"/>
      <c r="O153" s="191"/>
      <c r="P153" s="191"/>
      <c r="Q153" s="191"/>
      <c r="R153" s="191"/>
      <c r="S153" s="191"/>
      <c r="T153" s="192"/>
      <c r="AT153" s="18" t="s">
        <v>153</v>
      </c>
      <c r="AU153" s="18" t="s">
        <v>81</v>
      </c>
    </row>
    <row r="154" spans="2:65" s="1" customFormat="1" ht="6.95" customHeight="1">
      <c r="B154" s="42"/>
      <c r="C154" s="43"/>
      <c r="D154" s="43"/>
      <c r="E154" s="43"/>
      <c r="F154" s="43"/>
      <c r="G154" s="43"/>
      <c r="H154" s="43"/>
      <c r="I154" s="43"/>
      <c r="J154" s="43"/>
      <c r="K154" s="43"/>
      <c r="L154" s="33"/>
    </row>
  </sheetData>
  <sheetProtection algorithmName="SHA-512" hashValue="miDAgzXZyWwCdQnO1dMEcR+iNgNfdsp/haM5fyL8WwoMtDxGCNNtzgqAWUYlF8fHtYbQaGUvex/FyulYkrhyPQ==" saltValue="A4zk+oUsGSEix1vNDKYtU+2jMFEHVipCyuKWn7CnL9Ze1I2SRD8mVFISt+pa6FJ6nD1KZRU2z/mQxMqb2hVEaQ==" spinCount="100000" sheet="1" objects="1" scenarios="1" formatColumns="0" formatRows="0" autoFilter="0"/>
  <autoFilter ref="C85:K153" xr:uid="{00000000-0009-0000-0000-000006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600-000000000000}"/>
    <hyperlink ref="F100" r:id="rId2" xr:uid="{00000000-0004-0000-0600-000001000000}"/>
    <hyperlink ref="F103" r:id="rId3" xr:uid="{00000000-0004-0000-0600-000002000000}"/>
    <hyperlink ref="F106" r:id="rId4" xr:uid="{00000000-0004-0000-0600-000003000000}"/>
    <hyperlink ref="F109" r:id="rId5" xr:uid="{00000000-0004-0000-0600-000004000000}"/>
    <hyperlink ref="F112" r:id="rId6" xr:uid="{00000000-0004-0000-0600-000005000000}"/>
    <hyperlink ref="F115" r:id="rId7" xr:uid="{00000000-0004-0000-0600-000006000000}"/>
    <hyperlink ref="F118" r:id="rId8" xr:uid="{00000000-0004-0000-0600-000007000000}"/>
    <hyperlink ref="F122" r:id="rId9" xr:uid="{00000000-0004-0000-0600-000008000000}"/>
    <hyperlink ref="F125" r:id="rId10" xr:uid="{00000000-0004-0000-0600-000009000000}"/>
    <hyperlink ref="F128" r:id="rId11" xr:uid="{00000000-0004-0000-0600-00000A000000}"/>
    <hyperlink ref="F131" r:id="rId12" xr:uid="{00000000-0004-0000-0600-00000B000000}"/>
    <hyperlink ref="F136" r:id="rId13" xr:uid="{00000000-0004-0000-0600-00000C000000}"/>
    <hyperlink ref="F139" r:id="rId14" xr:uid="{00000000-0004-0000-0600-00000D000000}"/>
    <hyperlink ref="F142" r:id="rId15" xr:uid="{00000000-0004-0000-0600-00000E000000}"/>
    <hyperlink ref="F146" r:id="rId16" xr:uid="{00000000-0004-0000-0600-00000F000000}"/>
    <hyperlink ref="F149" r:id="rId17" xr:uid="{00000000-0004-0000-0600-000010000000}"/>
    <hyperlink ref="F153" r:id="rId18" xr:uid="{00000000-0004-0000-06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customFormat="1" ht="37.5" customHeight="1"/>
    <row r="2" spans="2:11" customFormat="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6" customFormat="1" ht="45" customHeight="1">
      <c r="B3" s="197"/>
      <c r="C3" s="321" t="s">
        <v>1758</v>
      </c>
      <c r="D3" s="321"/>
      <c r="E3" s="321"/>
      <c r="F3" s="321"/>
      <c r="G3" s="321"/>
      <c r="H3" s="321"/>
      <c r="I3" s="321"/>
      <c r="J3" s="321"/>
      <c r="K3" s="198"/>
    </row>
    <row r="4" spans="2:11" customFormat="1" ht="25.5" customHeight="1">
      <c r="B4" s="199"/>
      <c r="C4" s="320" t="s">
        <v>1759</v>
      </c>
      <c r="D4" s="320"/>
      <c r="E4" s="320"/>
      <c r="F4" s="320"/>
      <c r="G4" s="320"/>
      <c r="H4" s="320"/>
      <c r="I4" s="320"/>
      <c r="J4" s="320"/>
      <c r="K4" s="200"/>
    </row>
    <row r="5" spans="2:11" customFormat="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customFormat="1" ht="15" customHeight="1">
      <c r="B6" s="199"/>
      <c r="C6" s="319" t="s">
        <v>1760</v>
      </c>
      <c r="D6" s="319"/>
      <c r="E6" s="319"/>
      <c r="F6" s="319"/>
      <c r="G6" s="319"/>
      <c r="H6" s="319"/>
      <c r="I6" s="319"/>
      <c r="J6" s="319"/>
      <c r="K6" s="200"/>
    </row>
    <row r="7" spans="2:11" customFormat="1" ht="15" customHeight="1">
      <c r="B7" s="203"/>
      <c r="C7" s="319" t="s">
        <v>1761</v>
      </c>
      <c r="D7" s="319"/>
      <c r="E7" s="319"/>
      <c r="F7" s="319"/>
      <c r="G7" s="319"/>
      <c r="H7" s="319"/>
      <c r="I7" s="319"/>
      <c r="J7" s="319"/>
      <c r="K7" s="200"/>
    </row>
    <row r="8" spans="2:1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customFormat="1" ht="15" customHeight="1">
      <c r="B9" s="203"/>
      <c r="C9" s="319" t="s">
        <v>1762</v>
      </c>
      <c r="D9" s="319"/>
      <c r="E9" s="319"/>
      <c r="F9" s="319"/>
      <c r="G9" s="319"/>
      <c r="H9" s="319"/>
      <c r="I9" s="319"/>
      <c r="J9" s="319"/>
      <c r="K9" s="200"/>
    </row>
    <row r="10" spans="2:11" customFormat="1" ht="15" customHeight="1">
      <c r="B10" s="203"/>
      <c r="C10" s="202"/>
      <c r="D10" s="319" t="s">
        <v>1763</v>
      </c>
      <c r="E10" s="319"/>
      <c r="F10" s="319"/>
      <c r="G10" s="319"/>
      <c r="H10" s="319"/>
      <c r="I10" s="319"/>
      <c r="J10" s="319"/>
      <c r="K10" s="200"/>
    </row>
    <row r="11" spans="2:11" customFormat="1" ht="15" customHeight="1">
      <c r="B11" s="203"/>
      <c r="C11" s="204"/>
      <c r="D11" s="319" t="s">
        <v>1764</v>
      </c>
      <c r="E11" s="319"/>
      <c r="F11" s="319"/>
      <c r="G11" s="319"/>
      <c r="H11" s="319"/>
      <c r="I11" s="319"/>
      <c r="J11" s="319"/>
      <c r="K11" s="200"/>
    </row>
    <row r="12" spans="2:1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pans="2:11" customFormat="1" ht="15" customHeight="1">
      <c r="B13" s="203"/>
      <c r="C13" s="204"/>
      <c r="D13" s="205" t="s">
        <v>1765</v>
      </c>
      <c r="E13" s="202"/>
      <c r="F13" s="202"/>
      <c r="G13" s="202"/>
      <c r="H13" s="202"/>
      <c r="I13" s="202"/>
      <c r="J13" s="202"/>
      <c r="K13" s="200"/>
    </row>
    <row r="14" spans="2:1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pans="2:11" customFormat="1" ht="15" customHeight="1">
      <c r="B15" s="203"/>
      <c r="C15" s="204"/>
      <c r="D15" s="319" t="s">
        <v>1766</v>
      </c>
      <c r="E15" s="319"/>
      <c r="F15" s="319"/>
      <c r="G15" s="319"/>
      <c r="H15" s="319"/>
      <c r="I15" s="319"/>
      <c r="J15" s="319"/>
      <c r="K15" s="200"/>
    </row>
    <row r="16" spans="2:11" customFormat="1" ht="15" customHeight="1">
      <c r="B16" s="203"/>
      <c r="C16" s="204"/>
      <c r="D16" s="319" t="s">
        <v>1767</v>
      </c>
      <c r="E16" s="319"/>
      <c r="F16" s="319"/>
      <c r="G16" s="319"/>
      <c r="H16" s="319"/>
      <c r="I16" s="319"/>
      <c r="J16" s="319"/>
      <c r="K16" s="200"/>
    </row>
    <row r="17" spans="2:11" customFormat="1" ht="15" customHeight="1">
      <c r="B17" s="203"/>
      <c r="C17" s="204"/>
      <c r="D17" s="319" t="s">
        <v>1768</v>
      </c>
      <c r="E17" s="319"/>
      <c r="F17" s="319"/>
      <c r="G17" s="319"/>
      <c r="H17" s="319"/>
      <c r="I17" s="319"/>
      <c r="J17" s="319"/>
      <c r="K17" s="200"/>
    </row>
    <row r="18" spans="2:11" customFormat="1" ht="15" customHeight="1">
      <c r="B18" s="203"/>
      <c r="C18" s="204"/>
      <c r="D18" s="204"/>
      <c r="E18" s="206" t="s">
        <v>78</v>
      </c>
      <c r="F18" s="319" t="s">
        <v>1769</v>
      </c>
      <c r="G18" s="319"/>
      <c r="H18" s="319"/>
      <c r="I18" s="319"/>
      <c r="J18" s="319"/>
      <c r="K18" s="200"/>
    </row>
    <row r="19" spans="2:11" customFormat="1" ht="15" customHeight="1">
      <c r="B19" s="203"/>
      <c r="C19" s="204"/>
      <c r="D19" s="204"/>
      <c r="E19" s="206" t="s">
        <v>1770</v>
      </c>
      <c r="F19" s="319" t="s">
        <v>1771</v>
      </c>
      <c r="G19" s="319"/>
      <c r="H19" s="319"/>
      <c r="I19" s="319"/>
      <c r="J19" s="319"/>
      <c r="K19" s="200"/>
    </row>
    <row r="20" spans="2:11" customFormat="1" ht="15" customHeight="1">
      <c r="B20" s="203"/>
      <c r="C20" s="204"/>
      <c r="D20" s="204"/>
      <c r="E20" s="206" t="s">
        <v>1772</v>
      </c>
      <c r="F20" s="319" t="s">
        <v>1773</v>
      </c>
      <c r="G20" s="319"/>
      <c r="H20" s="319"/>
      <c r="I20" s="319"/>
      <c r="J20" s="319"/>
      <c r="K20" s="200"/>
    </row>
    <row r="21" spans="2:11" customFormat="1" ht="15" customHeight="1">
      <c r="B21" s="203"/>
      <c r="C21" s="204"/>
      <c r="D21" s="204"/>
      <c r="E21" s="206" t="s">
        <v>1774</v>
      </c>
      <c r="F21" s="319" t="s">
        <v>1775</v>
      </c>
      <c r="G21" s="319"/>
      <c r="H21" s="319"/>
      <c r="I21" s="319"/>
      <c r="J21" s="319"/>
      <c r="K21" s="200"/>
    </row>
    <row r="22" spans="2:11" customFormat="1" ht="15" customHeight="1">
      <c r="B22" s="203"/>
      <c r="C22" s="204"/>
      <c r="D22" s="204"/>
      <c r="E22" s="206" t="s">
        <v>94</v>
      </c>
      <c r="F22" s="319" t="s">
        <v>1776</v>
      </c>
      <c r="G22" s="319"/>
      <c r="H22" s="319"/>
      <c r="I22" s="319"/>
      <c r="J22" s="319"/>
      <c r="K22" s="200"/>
    </row>
    <row r="23" spans="2:11" customFormat="1" ht="15" customHeight="1">
      <c r="B23" s="203"/>
      <c r="C23" s="204"/>
      <c r="D23" s="204"/>
      <c r="E23" s="206" t="s">
        <v>1777</v>
      </c>
      <c r="F23" s="319" t="s">
        <v>1778</v>
      </c>
      <c r="G23" s="319"/>
      <c r="H23" s="319"/>
      <c r="I23" s="319"/>
      <c r="J23" s="319"/>
      <c r="K23" s="200"/>
    </row>
    <row r="24" spans="2:1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pans="2:11" customFormat="1" ht="15" customHeight="1">
      <c r="B25" s="203"/>
      <c r="C25" s="319" t="s">
        <v>1779</v>
      </c>
      <c r="D25" s="319"/>
      <c r="E25" s="319"/>
      <c r="F25" s="319"/>
      <c r="G25" s="319"/>
      <c r="H25" s="319"/>
      <c r="I25" s="319"/>
      <c r="J25" s="319"/>
      <c r="K25" s="200"/>
    </row>
    <row r="26" spans="2:11" customFormat="1" ht="15" customHeight="1">
      <c r="B26" s="203"/>
      <c r="C26" s="319" t="s">
        <v>1780</v>
      </c>
      <c r="D26" s="319"/>
      <c r="E26" s="319"/>
      <c r="F26" s="319"/>
      <c r="G26" s="319"/>
      <c r="H26" s="319"/>
      <c r="I26" s="319"/>
      <c r="J26" s="319"/>
      <c r="K26" s="200"/>
    </row>
    <row r="27" spans="2:11" customFormat="1" ht="15" customHeight="1">
      <c r="B27" s="203"/>
      <c r="C27" s="202"/>
      <c r="D27" s="319" t="s">
        <v>1781</v>
      </c>
      <c r="E27" s="319"/>
      <c r="F27" s="319"/>
      <c r="G27" s="319"/>
      <c r="H27" s="319"/>
      <c r="I27" s="319"/>
      <c r="J27" s="319"/>
      <c r="K27" s="200"/>
    </row>
    <row r="28" spans="2:11" customFormat="1" ht="15" customHeight="1">
      <c r="B28" s="203"/>
      <c r="C28" s="204"/>
      <c r="D28" s="319" t="s">
        <v>1782</v>
      </c>
      <c r="E28" s="319"/>
      <c r="F28" s="319"/>
      <c r="G28" s="319"/>
      <c r="H28" s="319"/>
      <c r="I28" s="319"/>
      <c r="J28" s="319"/>
      <c r="K28" s="200"/>
    </row>
    <row r="29" spans="2:1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pans="2:11" customFormat="1" ht="15" customHeight="1">
      <c r="B30" s="203"/>
      <c r="C30" s="204"/>
      <c r="D30" s="319" t="s">
        <v>1783</v>
      </c>
      <c r="E30" s="319"/>
      <c r="F30" s="319"/>
      <c r="G30" s="319"/>
      <c r="H30" s="319"/>
      <c r="I30" s="319"/>
      <c r="J30" s="319"/>
      <c r="K30" s="200"/>
    </row>
    <row r="31" spans="2:11" customFormat="1" ht="15" customHeight="1">
      <c r="B31" s="203"/>
      <c r="C31" s="204"/>
      <c r="D31" s="319" t="s">
        <v>1784</v>
      </c>
      <c r="E31" s="319"/>
      <c r="F31" s="319"/>
      <c r="G31" s="319"/>
      <c r="H31" s="319"/>
      <c r="I31" s="319"/>
      <c r="J31" s="319"/>
      <c r="K31" s="200"/>
    </row>
    <row r="32" spans="2:1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pans="2:11" customFormat="1" ht="15" customHeight="1">
      <c r="B33" s="203"/>
      <c r="C33" s="204"/>
      <c r="D33" s="319" t="s">
        <v>1785</v>
      </c>
      <c r="E33" s="319"/>
      <c r="F33" s="319"/>
      <c r="G33" s="319"/>
      <c r="H33" s="319"/>
      <c r="I33" s="319"/>
      <c r="J33" s="319"/>
      <c r="K33" s="200"/>
    </row>
    <row r="34" spans="2:11" customFormat="1" ht="15" customHeight="1">
      <c r="B34" s="203"/>
      <c r="C34" s="204"/>
      <c r="D34" s="319" t="s">
        <v>1786</v>
      </c>
      <c r="E34" s="319"/>
      <c r="F34" s="319"/>
      <c r="G34" s="319"/>
      <c r="H34" s="319"/>
      <c r="I34" s="319"/>
      <c r="J34" s="319"/>
      <c r="K34" s="200"/>
    </row>
    <row r="35" spans="2:11" customFormat="1" ht="15" customHeight="1">
      <c r="B35" s="203"/>
      <c r="C35" s="204"/>
      <c r="D35" s="319" t="s">
        <v>1787</v>
      </c>
      <c r="E35" s="319"/>
      <c r="F35" s="319"/>
      <c r="G35" s="319"/>
      <c r="H35" s="319"/>
      <c r="I35" s="319"/>
      <c r="J35" s="319"/>
      <c r="K35" s="200"/>
    </row>
    <row r="36" spans="2:11" customFormat="1" ht="15" customHeight="1">
      <c r="B36" s="203"/>
      <c r="C36" s="204"/>
      <c r="D36" s="202"/>
      <c r="E36" s="205" t="s">
        <v>128</v>
      </c>
      <c r="F36" s="202"/>
      <c r="G36" s="319" t="s">
        <v>1788</v>
      </c>
      <c r="H36" s="319"/>
      <c r="I36" s="319"/>
      <c r="J36" s="319"/>
      <c r="K36" s="200"/>
    </row>
    <row r="37" spans="2:11" customFormat="1" ht="30.75" customHeight="1">
      <c r="B37" s="203"/>
      <c r="C37" s="204"/>
      <c r="D37" s="202"/>
      <c r="E37" s="205" t="s">
        <v>1789</v>
      </c>
      <c r="F37" s="202"/>
      <c r="G37" s="319" t="s">
        <v>1790</v>
      </c>
      <c r="H37" s="319"/>
      <c r="I37" s="319"/>
      <c r="J37" s="319"/>
      <c r="K37" s="200"/>
    </row>
    <row r="38" spans="2:11" customFormat="1" ht="15" customHeight="1">
      <c r="B38" s="203"/>
      <c r="C38" s="204"/>
      <c r="D38" s="202"/>
      <c r="E38" s="205" t="s">
        <v>52</v>
      </c>
      <c r="F38" s="202"/>
      <c r="G38" s="319" t="s">
        <v>1791</v>
      </c>
      <c r="H38" s="319"/>
      <c r="I38" s="319"/>
      <c r="J38" s="319"/>
      <c r="K38" s="200"/>
    </row>
    <row r="39" spans="2:11" customFormat="1" ht="15" customHeight="1">
      <c r="B39" s="203"/>
      <c r="C39" s="204"/>
      <c r="D39" s="202"/>
      <c r="E39" s="205" t="s">
        <v>53</v>
      </c>
      <c r="F39" s="202"/>
      <c r="G39" s="319" t="s">
        <v>1792</v>
      </c>
      <c r="H39" s="319"/>
      <c r="I39" s="319"/>
      <c r="J39" s="319"/>
      <c r="K39" s="200"/>
    </row>
    <row r="40" spans="2:11" customFormat="1" ht="15" customHeight="1">
      <c r="B40" s="203"/>
      <c r="C40" s="204"/>
      <c r="D40" s="202"/>
      <c r="E40" s="205" t="s">
        <v>129</v>
      </c>
      <c r="F40" s="202"/>
      <c r="G40" s="319" t="s">
        <v>1793</v>
      </c>
      <c r="H40" s="319"/>
      <c r="I40" s="319"/>
      <c r="J40" s="319"/>
      <c r="K40" s="200"/>
    </row>
    <row r="41" spans="2:11" customFormat="1" ht="15" customHeight="1">
      <c r="B41" s="203"/>
      <c r="C41" s="204"/>
      <c r="D41" s="202"/>
      <c r="E41" s="205" t="s">
        <v>130</v>
      </c>
      <c r="F41" s="202"/>
      <c r="G41" s="319" t="s">
        <v>1794</v>
      </c>
      <c r="H41" s="319"/>
      <c r="I41" s="319"/>
      <c r="J41" s="319"/>
      <c r="K41" s="200"/>
    </row>
    <row r="42" spans="2:11" customFormat="1" ht="15" customHeight="1">
      <c r="B42" s="203"/>
      <c r="C42" s="204"/>
      <c r="D42" s="202"/>
      <c r="E42" s="205" t="s">
        <v>1795</v>
      </c>
      <c r="F42" s="202"/>
      <c r="G42" s="319" t="s">
        <v>1796</v>
      </c>
      <c r="H42" s="319"/>
      <c r="I42" s="319"/>
      <c r="J42" s="319"/>
      <c r="K42" s="200"/>
    </row>
    <row r="43" spans="2:11" customFormat="1" ht="15" customHeight="1">
      <c r="B43" s="203"/>
      <c r="C43" s="204"/>
      <c r="D43" s="202"/>
      <c r="E43" s="205"/>
      <c r="F43" s="202"/>
      <c r="G43" s="319" t="s">
        <v>1797</v>
      </c>
      <c r="H43" s="319"/>
      <c r="I43" s="319"/>
      <c r="J43" s="319"/>
      <c r="K43" s="200"/>
    </row>
    <row r="44" spans="2:11" customFormat="1" ht="15" customHeight="1">
      <c r="B44" s="203"/>
      <c r="C44" s="204"/>
      <c r="D44" s="202"/>
      <c r="E44" s="205" t="s">
        <v>1798</v>
      </c>
      <c r="F44" s="202"/>
      <c r="G44" s="319" t="s">
        <v>1799</v>
      </c>
      <c r="H44" s="319"/>
      <c r="I44" s="319"/>
      <c r="J44" s="319"/>
      <c r="K44" s="200"/>
    </row>
    <row r="45" spans="2:11" customFormat="1" ht="15" customHeight="1">
      <c r="B45" s="203"/>
      <c r="C45" s="204"/>
      <c r="D45" s="202"/>
      <c r="E45" s="205" t="s">
        <v>132</v>
      </c>
      <c r="F45" s="202"/>
      <c r="G45" s="319" t="s">
        <v>1800</v>
      </c>
      <c r="H45" s="319"/>
      <c r="I45" s="319"/>
      <c r="J45" s="319"/>
      <c r="K45" s="200"/>
    </row>
    <row r="46" spans="2:1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pans="2:11" customFormat="1" ht="15" customHeight="1">
      <c r="B47" s="203"/>
      <c r="C47" s="204"/>
      <c r="D47" s="319" t="s">
        <v>1801</v>
      </c>
      <c r="E47" s="319"/>
      <c r="F47" s="319"/>
      <c r="G47" s="319"/>
      <c r="H47" s="319"/>
      <c r="I47" s="319"/>
      <c r="J47" s="319"/>
      <c r="K47" s="200"/>
    </row>
    <row r="48" spans="2:11" customFormat="1" ht="15" customHeight="1">
      <c r="B48" s="203"/>
      <c r="C48" s="204"/>
      <c r="D48" s="204"/>
      <c r="E48" s="319" t="s">
        <v>1802</v>
      </c>
      <c r="F48" s="319"/>
      <c r="G48" s="319"/>
      <c r="H48" s="319"/>
      <c r="I48" s="319"/>
      <c r="J48" s="319"/>
      <c r="K48" s="200"/>
    </row>
    <row r="49" spans="2:11" customFormat="1" ht="15" customHeight="1">
      <c r="B49" s="203"/>
      <c r="C49" s="204"/>
      <c r="D49" s="204"/>
      <c r="E49" s="319" t="s">
        <v>1803</v>
      </c>
      <c r="F49" s="319"/>
      <c r="G49" s="319"/>
      <c r="H49" s="319"/>
      <c r="I49" s="319"/>
      <c r="J49" s="319"/>
      <c r="K49" s="200"/>
    </row>
    <row r="50" spans="2:11" customFormat="1" ht="15" customHeight="1">
      <c r="B50" s="203"/>
      <c r="C50" s="204"/>
      <c r="D50" s="204"/>
      <c r="E50" s="319" t="s">
        <v>1804</v>
      </c>
      <c r="F50" s="319"/>
      <c r="G50" s="319"/>
      <c r="H50" s="319"/>
      <c r="I50" s="319"/>
      <c r="J50" s="319"/>
      <c r="K50" s="200"/>
    </row>
    <row r="51" spans="2:11" customFormat="1" ht="15" customHeight="1">
      <c r="B51" s="203"/>
      <c r="C51" s="204"/>
      <c r="D51" s="319" t="s">
        <v>1805</v>
      </c>
      <c r="E51" s="319"/>
      <c r="F51" s="319"/>
      <c r="G51" s="319"/>
      <c r="H51" s="319"/>
      <c r="I51" s="319"/>
      <c r="J51" s="319"/>
      <c r="K51" s="200"/>
    </row>
    <row r="52" spans="2:11" customFormat="1" ht="25.5" customHeight="1">
      <c r="B52" s="199"/>
      <c r="C52" s="320" t="s">
        <v>1806</v>
      </c>
      <c r="D52" s="320"/>
      <c r="E52" s="320"/>
      <c r="F52" s="320"/>
      <c r="G52" s="320"/>
      <c r="H52" s="320"/>
      <c r="I52" s="320"/>
      <c r="J52" s="320"/>
      <c r="K52" s="200"/>
    </row>
    <row r="53" spans="2:11" customFormat="1" ht="5.25" customHeight="1">
      <c r="B53" s="199"/>
      <c r="C53" s="201"/>
      <c r="D53" s="201"/>
      <c r="E53" s="201"/>
      <c r="F53" s="201"/>
      <c r="G53" s="201"/>
      <c r="H53" s="201"/>
      <c r="I53" s="201"/>
      <c r="J53" s="201"/>
      <c r="K53" s="200"/>
    </row>
    <row r="54" spans="2:11" customFormat="1" ht="15" customHeight="1">
      <c r="B54" s="199"/>
      <c r="C54" s="319" t="s">
        <v>1807</v>
      </c>
      <c r="D54" s="319"/>
      <c r="E54" s="319"/>
      <c r="F54" s="319"/>
      <c r="G54" s="319"/>
      <c r="H54" s="319"/>
      <c r="I54" s="319"/>
      <c r="J54" s="319"/>
      <c r="K54" s="200"/>
    </row>
    <row r="55" spans="2:11" customFormat="1" ht="15" customHeight="1">
      <c r="B55" s="199"/>
      <c r="C55" s="319" t="s">
        <v>1808</v>
      </c>
      <c r="D55" s="319"/>
      <c r="E55" s="319"/>
      <c r="F55" s="319"/>
      <c r="G55" s="319"/>
      <c r="H55" s="319"/>
      <c r="I55" s="319"/>
      <c r="J55" s="319"/>
      <c r="K55" s="200"/>
    </row>
    <row r="56" spans="2:11" customFormat="1" ht="12.75" customHeight="1">
      <c r="B56" s="199"/>
      <c r="C56" s="202"/>
      <c r="D56" s="202"/>
      <c r="E56" s="202"/>
      <c r="F56" s="202"/>
      <c r="G56" s="202"/>
      <c r="H56" s="202"/>
      <c r="I56" s="202"/>
      <c r="J56" s="202"/>
      <c r="K56" s="200"/>
    </row>
    <row r="57" spans="2:11" customFormat="1" ht="15" customHeight="1">
      <c r="B57" s="199"/>
      <c r="C57" s="319" t="s">
        <v>1809</v>
      </c>
      <c r="D57" s="319"/>
      <c r="E57" s="319"/>
      <c r="F57" s="319"/>
      <c r="G57" s="319"/>
      <c r="H57" s="319"/>
      <c r="I57" s="319"/>
      <c r="J57" s="319"/>
      <c r="K57" s="200"/>
    </row>
    <row r="58" spans="2:11" customFormat="1" ht="15" customHeight="1">
      <c r="B58" s="199"/>
      <c r="C58" s="204"/>
      <c r="D58" s="319" t="s">
        <v>1810</v>
      </c>
      <c r="E58" s="319"/>
      <c r="F58" s="319"/>
      <c r="G58" s="319"/>
      <c r="H58" s="319"/>
      <c r="I58" s="319"/>
      <c r="J58" s="319"/>
      <c r="K58" s="200"/>
    </row>
    <row r="59" spans="2:11" customFormat="1" ht="15" customHeight="1">
      <c r="B59" s="199"/>
      <c r="C59" s="204"/>
      <c r="D59" s="319" t="s">
        <v>1811</v>
      </c>
      <c r="E59" s="319"/>
      <c r="F59" s="319"/>
      <c r="G59" s="319"/>
      <c r="H59" s="319"/>
      <c r="I59" s="319"/>
      <c r="J59" s="319"/>
      <c r="K59" s="200"/>
    </row>
    <row r="60" spans="2:11" customFormat="1" ht="15" customHeight="1">
      <c r="B60" s="199"/>
      <c r="C60" s="204"/>
      <c r="D60" s="319" t="s">
        <v>1812</v>
      </c>
      <c r="E60" s="319"/>
      <c r="F60" s="319"/>
      <c r="G60" s="319"/>
      <c r="H60" s="319"/>
      <c r="I60" s="319"/>
      <c r="J60" s="319"/>
      <c r="K60" s="200"/>
    </row>
    <row r="61" spans="2:11" customFormat="1" ht="15" customHeight="1">
      <c r="B61" s="199"/>
      <c r="C61" s="204"/>
      <c r="D61" s="319" t="s">
        <v>1813</v>
      </c>
      <c r="E61" s="319"/>
      <c r="F61" s="319"/>
      <c r="G61" s="319"/>
      <c r="H61" s="319"/>
      <c r="I61" s="319"/>
      <c r="J61" s="319"/>
      <c r="K61" s="200"/>
    </row>
    <row r="62" spans="2:11" customFormat="1" ht="15" customHeight="1">
      <c r="B62" s="199"/>
      <c r="C62" s="204"/>
      <c r="D62" s="322" t="s">
        <v>1814</v>
      </c>
      <c r="E62" s="322"/>
      <c r="F62" s="322"/>
      <c r="G62" s="322"/>
      <c r="H62" s="322"/>
      <c r="I62" s="322"/>
      <c r="J62" s="322"/>
      <c r="K62" s="200"/>
    </row>
    <row r="63" spans="2:11" customFormat="1" ht="15" customHeight="1">
      <c r="B63" s="199"/>
      <c r="C63" s="204"/>
      <c r="D63" s="319" t="s">
        <v>1815</v>
      </c>
      <c r="E63" s="319"/>
      <c r="F63" s="319"/>
      <c r="G63" s="319"/>
      <c r="H63" s="319"/>
      <c r="I63" s="319"/>
      <c r="J63" s="319"/>
      <c r="K63" s="200"/>
    </row>
    <row r="64" spans="2:11" customFormat="1" ht="12.75" customHeight="1">
      <c r="B64" s="199"/>
      <c r="C64" s="204"/>
      <c r="D64" s="204"/>
      <c r="E64" s="207"/>
      <c r="F64" s="204"/>
      <c r="G64" s="204"/>
      <c r="H64" s="204"/>
      <c r="I64" s="204"/>
      <c r="J64" s="204"/>
      <c r="K64" s="200"/>
    </row>
    <row r="65" spans="2:11" customFormat="1" ht="15" customHeight="1">
      <c r="B65" s="199"/>
      <c r="C65" s="204"/>
      <c r="D65" s="319" t="s">
        <v>1816</v>
      </c>
      <c r="E65" s="319"/>
      <c r="F65" s="319"/>
      <c r="G65" s="319"/>
      <c r="H65" s="319"/>
      <c r="I65" s="319"/>
      <c r="J65" s="319"/>
      <c r="K65" s="200"/>
    </row>
    <row r="66" spans="2:11" customFormat="1" ht="15" customHeight="1">
      <c r="B66" s="199"/>
      <c r="C66" s="204"/>
      <c r="D66" s="322" t="s">
        <v>1817</v>
      </c>
      <c r="E66" s="322"/>
      <c r="F66" s="322"/>
      <c r="G66" s="322"/>
      <c r="H66" s="322"/>
      <c r="I66" s="322"/>
      <c r="J66" s="322"/>
      <c r="K66" s="200"/>
    </row>
    <row r="67" spans="2:11" customFormat="1" ht="15" customHeight="1">
      <c r="B67" s="199"/>
      <c r="C67" s="204"/>
      <c r="D67" s="319" t="s">
        <v>1818</v>
      </c>
      <c r="E67" s="319"/>
      <c r="F67" s="319"/>
      <c r="G67" s="319"/>
      <c r="H67" s="319"/>
      <c r="I67" s="319"/>
      <c r="J67" s="319"/>
      <c r="K67" s="200"/>
    </row>
    <row r="68" spans="2:11" customFormat="1" ht="15" customHeight="1">
      <c r="B68" s="199"/>
      <c r="C68" s="204"/>
      <c r="D68" s="319" t="s">
        <v>1819</v>
      </c>
      <c r="E68" s="319"/>
      <c r="F68" s="319"/>
      <c r="G68" s="319"/>
      <c r="H68" s="319"/>
      <c r="I68" s="319"/>
      <c r="J68" s="319"/>
      <c r="K68" s="200"/>
    </row>
    <row r="69" spans="2:11" customFormat="1" ht="15" customHeight="1">
      <c r="B69" s="199"/>
      <c r="C69" s="204"/>
      <c r="D69" s="319" t="s">
        <v>1820</v>
      </c>
      <c r="E69" s="319"/>
      <c r="F69" s="319"/>
      <c r="G69" s="319"/>
      <c r="H69" s="319"/>
      <c r="I69" s="319"/>
      <c r="J69" s="319"/>
      <c r="K69" s="200"/>
    </row>
    <row r="70" spans="2:11" customFormat="1" ht="15" customHeight="1">
      <c r="B70" s="199"/>
      <c r="C70" s="204"/>
      <c r="D70" s="319" t="s">
        <v>1821</v>
      </c>
      <c r="E70" s="319"/>
      <c r="F70" s="319"/>
      <c r="G70" s="319"/>
      <c r="H70" s="319"/>
      <c r="I70" s="319"/>
      <c r="J70" s="319"/>
      <c r="K70" s="200"/>
    </row>
    <row r="71" spans="2:11" customFormat="1" ht="12.75" customHeight="1">
      <c r="B71" s="208"/>
      <c r="C71" s="209"/>
      <c r="D71" s="209"/>
      <c r="E71" s="209"/>
      <c r="F71" s="209"/>
      <c r="G71" s="209"/>
      <c r="H71" s="209"/>
      <c r="I71" s="209"/>
      <c r="J71" s="209"/>
      <c r="K71" s="210"/>
    </row>
    <row r="72" spans="2:11" customFormat="1" ht="18.75" customHeight="1">
      <c r="B72" s="211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customFormat="1" ht="18.75" customHeight="1">
      <c r="B73" s="212"/>
      <c r="C73" s="212"/>
      <c r="D73" s="212"/>
      <c r="E73" s="212"/>
      <c r="F73" s="212"/>
      <c r="G73" s="212"/>
      <c r="H73" s="212"/>
      <c r="I73" s="212"/>
      <c r="J73" s="212"/>
      <c r="K73" s="212"/>
    </row>
    <row r="74" spans="2:11" customFormat="1" ht="7.5" customHeight="1">
      <c r="B74" s="213"/>
      <c r="C74" s="214"/>
      <c r="D74" s="214"/>
      <c r="E74" s="214"/>
      <c r="F74" s="214"/>
      <c r="G74" s="214"/>
      <c r="H74" s="214"/>
      <c r="I74" s="214"/>
      <c r="J74" s="214"/>
      <c r="K74" s="215"/>
    </row>
    <row r="75" spans="2:11" customFormat="1" ht="45" customHeight="1">
      <c r="B75" s="216"/>
      <c r="C75" s="323" t="s">
        <v>1822</v>
      </c>
      <c r="D75" s="323"/>
      <c r="E75" s="323"/>
      <c r="F75" s="323"/>
      <c r="G75" s="323"/>
      <c r="H75" s="323"/>
      <c r="I75" s="323"/>
      <c r="J75" s="323"/>
      <c r="K75" s="217"/>
    </row>
    <row r="76" spans="2:11" customFormat="1" ht="17.25" customHeight="1">
      <c r="B76" s="216"/>
      <c r="C76" s="218" t="s">
        <v>1823</v>
      </c>
      <c r="D76" s="218"/>
      <c r="E76" s="218"/>
      <c r="F76" s="218" t="s">
        <v>1824</v>
      </c>
      <c r="G76" s="219"/>
      <c r="H76" s="218" t="s">
        <v>53</v>
      </c>
      <c r="I76" s="218" t="s">
        <v>56</v>
      </c>
      <c r="J76" s="218" t="s">
        <v>1825</v>
      </c>
      <c r="K76" s="217"/>
    </row>
    <row r="77" spans="2:11" customFormat="1" ht="17.25" customHeight="1">
      <c r="B77" s="216"/>
      <c r="C77" s="220" t="s">
        <v>1826</v>
      </c>
      <c r="D77" s="220"/>
      <c r="E77" s="220"/>
      <c r="F77" s="221" t="s">
        <v>1827</v>
      </c>
      <c r="G77" s="222"/>
      <c r="H77" s="220"/>
      <c r="I77" s="220"/>
      <c r="J77" s="220" t="s">
        <v>1828</v>
      </c>
      <c r="K77" s="217"/>
    </row>
    <row r="78" spans="2:11" customFormat="1" ht="5.25" customHeight="1">
      <c r="B78" s="216"/>
      <c r="C78" s="223"/>
      <c r="D78" s="223"/>
      <c r="E78" s="223"/>
      <c r="F78" s="223"/>
      <c r="G78" s="224"/>
      <c r="H78" s="223"/>
      <c r="I78" s="223"/>
      <c r="J78" s="223"/>
      <c r="K78" s="217"/>
    </row>
    <row r="79" spans="2:11" customFormat="1" ht="15" customHeight="1">
      <c r="B79" s="216"/>
      <c r="C79" s="205" t="s">
        <v>52</v>
      </c>
      <c r="D79" s="225"/>
      <c r="E79" s="225"/>
      <c r="F79" s="226" t="s">
        <v>1829</v>
      </c>
      <c r="G79" s="227"/>
      <c r="H79" s="205" t="s">
        <v>1830</v>
      </c>
      <c r="I79" s="205" t="s">
        <v>1831</v>
      </c>
      <c r="J79" s="205">
        <v>20</v>
      </c>
      <c r="K79" s="217"/>
    </row>
    <row r="80" spans="2:11" customFormat="1" ht="15" customHeight="1">
      <c r="B80" s="216"/>
      <c r="C80" s="205" t="s">
        <v>1832</v>
      </c>
      <c r="D80" s="205"/>
      <c r="E80" s="205"/>
      <c r="F80" s="226" t="s">
        <v>1829</v>
      </c>
      <c r="G80" s="227"/>
      <c r="H80" s="205" t="s">
        <v>1833</v>
      </c>
      <c r="I80" s="205" t="s">
        <v>1831</v>
      </c>
      <c r="J80" s="205">
        <v>120</v>
      </c>
      <c r="K80" s="217"/>
    </row>
    <row r="81" spans="2:11" customFormat="1" ht="15" customHeight="1">
      <c r="B81" s="228"/>
      <c r="C81" s="205" t="s">
        <v>1834</v>
      </c>
      <c r="D81" s="205"/>
      <c r="E81" s="205"/>
      <c r="F81" s="226" t="s">
        <v>1835</v>
      </c>
      <c r="G81" s="227"/>
      <c r="H81" s="205" t="s">
        <v>1836</v>
      </c>
      <c r="I81" s="205" t="s">
        <v>1831</v>
      </c>
      <c r="J81" s="205">
        <v>50</v>
      </c>
      <c r="K81" s="217"/>
    </row>
    <row r="82" spans="2:11" customFormat="1" ht="15" customHeight="1">
      <c r="B82" s="228"/>
      <c r="C82" s="205" t="s">
        <v>1837</v>
      </c>
      <c r="D82" s="205"/>
      <c r="E82" s="205"/>
      <c r="F82" s="226" t="s">
        <v>1829</v>
      </c>
      <c r="G82" s="227"/>
      <c r="H82" s="205" t="s">
        <v>1838</v>
      </c>
      <c r="I82" s="205" t="s">
        <v>1839</v>
      </c>
      <c r="J82" s="205"/>
      <c r="K82" s="217"/>
    </row>
    <row r="83" spans="2:11" customFormat="1" ht="15" customHeight="1">
      <c r="B83" s="228"/>
      <c r="C83" s="205" t="s">
        <v>1840</v>
      </c>
      <c r="D83" s="205"/>
      <c r="E83" s="205"/>
      <c r="F83" s="226" t="s">
        <v>1835</v>
      </c>
      <c r="G83" s="205"/>
      <c r="H83" s="205" t="s">
        <v>1841</v>
      </c>
      <c r="I83" s="205" t="s">
        <v>1831</v>
      </c>
      <c r="J83" s="205">
        <v>15</v>
      </c>
      <c r="K83" s="217"/>
    </row>
    <row r="84" spans="2:11" customFormat="1" ht="15" customHeight="1">
      <c r="B84" s="228"/>
      <c r="C84" s="205" t="s">
        <v>1842</v>
      </c>
      <c r="D84" s="205"/>
      <c r="E84" s="205"/>
      <c r="F84" s="226" t="s">
        <v>1835</v>
      </c>
      <c r="G84" s="205"/>
      <c r="H84" s="205" t="s">
        <v>1843</v>
      </c>
      <c r="I84" s="205" t="s">
        <v>1831</v>
      </c>
      <c r="J84" s="205">
        <v>15</v>
      </c>
      <c r="K84" s="217"/>
    </row>
    <row r="85" spans="2:11" customFormat="1" ht="15" customHeight="1">
      <c r="B85" s="228"/>
      <c r="C85" s="205" t="s">
        <v>1844</v>
      </c>
      <c r="D85" s="205"/>
      <c r="E85" s="205"/>
      <c r="F85" s="226" t="s">
        <v>1835</v>
      </c>
      <c r="G85" s="205"/>
      <c r="H85" s="205" t="s">
        <v>1845</v>
      </c>
      <c r="I85" s="205" t="s">
        <v>1831</v>
      </c>
      <c r="J85" s="205">
        <v>20</v>
      </c>
      <c r="K85" s="217"/>
    </row>
    <row r="86" spans="2:11" customFormat="1" ht="15" customHeight="1">
      <c r="B86" s="228"/>
      <c r="C86" s="205" t="s">
        <v>1846</v>
      </c>
      <c r="D86" s="205"/>
      <c r="E86" s="205"/>
      <c r="F86" s="226" t="s">
        <v>1835</v>
      </c>
      <c r="G86" s="205"/>
      <c r="H86" s="205" t="s">
        <v>1847</v>
      </c>
      <c r="I86" s="205" t="s">
        <v>1831</v>
      </c>
      <c r="J86" s="205">
        <v>20</v>
      </c>
      <c r="K86" s="217"/>
    </row>
    <row r="87" spans="2:11" customFormat="1" ht="15" customHeight="1">
      <c r="B87" s="228"/>
      <c r="C87" s="205" t="s">
        <v>1848</v>
      </c>
      <c r="D87" s="205"/>
      <c r="E87" s="205"/>
      <c r="F87" s="226" t="s">
        <v>1835</v>
      </c>
      <c r="G87" s="227"/>
      <c r="H87" s="205" t="s">
        <v>1849</v>
      </c>
      <c r="I87" s="205" t="s">
        <v>1831</v>
      </c>
      <c r="J87" s="205">
        <v>50</v>
      </c>
      <c r="K87" s="217"/>
    </row>
    <row r="88" spans="2:11" customFormat="1" ht="15" customHeight="1">
      <c r="B88" s="228"/>
      <c r="C88" s="205" t="s">
        <v>1850</v>
      </c>
      <c r="D88" s="205"/>
      <c r="E88" s="205"/>
      <c r="F88" s="226" t="s">
        <v>1835</v>
      </c>
      <c r="G88" s="227"/>
      <c r="H88" s="205" t="s">
        <v>1851</v>
      </c>
      <c r="I88" s="205" t="s">
        <v>1831</v>
      </c>
      <c r="J88" s="205">
        <v>20</v>
      </c>
      <c r="K88" s="217"/>
    </row>
    <row r="89" spans="2:11" customFormat="1" ht="15" customHeight="1">
      <c r="B89" s="228"/>
      <c r="C89" s="205" t="s">
        <v>1852</v>
      </c>
      <c r="D89" s="205"/>
      <c r="E89" s="205"/>
      <c r="F89" s="226" t="s">
        <v>1835</v>
      </c>
      <c r="G89" s="227"/>
      <c r="H89" s="205" t="s">
        <v>1853</v>
      </c>
      <c r="I89" s="205" t="s">
        <v>1831</v>
      </c>
      <c r="J89" s="205">
        <v>20</v>
      </c>
      <c r="K89" s="217"/>
    </row>
    <row r="90" spans="2:11" customFormat="1" ht="15" customHeight="1">
      <c r="B90" s="228"/>
      <c r="C90" s="205" t="s">
        <v>1854</v>
      </c>
      <c r="D90" s="205"/>
      <c r="E90" s="205"/>
      <c r="F90" s="226" t="s">
        <v>1835</v>
      </c>
      <c r="G90" s="227"/>
      <c r="H90" s="205" t="s">
        <v>1855</v>
      </c>
      <c r="I90" s="205" t="s">
        <v>1831</v>
      </c>
      <c r="J90" s="205">
        <v>50</v>
      </c>
      <c r="K90" s="217"/>
    </row>
    <row r="91" spans="2:11" customFormat="1" ht="15" customHeight="1">
      <c r="B91" s="228"/>
      <c r="C91" s="205" t="s">
        <v>1856</v>
      </c>
      <c r="D91" s="205"/>
      <c r="E91" s="205"/>
      <c r="F91" s="226" t="s">
        <v>1835</v>
      </c>
      <c r="G91" s="227"/>
      <c r="H91" s="205" t="s">
        <v>1856</v>
      </c>
      <c r="I91" s="205" t="s">
        <v>1831</v>
      </c>
      <c r="J91" s="205">
        <v>50</v>
      </c>
      <c r="K91" s="217"/>
    </row>
    <row r="92" spans="2:11" customFormat="1" ht="15" customHeight="1">
      <c r="B92" s="228"/>
      <c r="C92" s="205" t="s">
        <v>1857</v>
      </c>
      <c r="D92" s="205"/>
      <c r="E92" s="205"/>
      <c r="F92" s="226" t="s">
        <v>1835</v>
      </c>
      <c r="G92" s="227"/>
      <c r="H92" s="205" t="s">
        <v>1858</v>
      </c>
      <c r="I92" s="205" t="s">
        <v>1831</v>
      </c>
      <c r="J92" s="205">
        <v>255</v>
      </c>
      <c r="K92" s="217"/>
    </row>
    <row r="93" spans="2:11" customFormat="1" ht="15" customHeight="1">
      <c r="B93" s="228"/>
      <c r="C93" s="205" t="s">
        <v>1859</v>
      </c>
      <c r="D93" s="205"/>
      <c r="E93" s="205"/>
      <c r="F93" s="226" t="s">
        <v>1829</v>
      </c>
      <c r="G93" s="227"/>
      <c r="H93" s="205" t="s">
        <v>1860</v>
      </c>
      <c r="I93" s="205" t="s">
        <v>1861</v>
      </c>
      <c r="J93" s="205"/>
      <c r="K93" s="217"/>
    </row>
    <row r="94" spans="2:11" customFormat="1" ht="15" customHeight="1">
      <c r="B94" s="228"/>
      <c r="C94" s="205" t="s">
        <v>1862</v>
      </c>
      <c r="D94" s="205"/>
      <c r="E94" s="205"/>
      <c r="F94" s="226" t="s">
        <v>1829</v>
      </c>
      <c r="G94" s="227"/>
      <c r="H94" s="205" t="s">
        <v>1863</v>
      </c>
      <c r="I94" s="205" t="s">
        <v>1864</v>
      </c>
      <c r="J94" s="205"/>
      <c r="K94" s="217"/>
    </row>
    <row r="95" spans="2:11" customFormat="1" ht="15" customHeight="1">
      <c r="B95" s="228"/>
      <c r="C95" s="205" t="s">
        <v>1865</v>
      </c>
      <c r="D95" s="205"/>
      <c r="E95" s="205"/>
      <c r="F95" s="226" t="s">
        <v>1829</v>
      </c>
      <c r="G95" s="227"/>
      <c r="H95" s="205" t="s">
        <v>1865</v>
      </c>
      <c r="I95" s="205" t="s">
        <v>1864</v>
      </c>
      <c r="J95" s="205"/>
      <c r="K95" s="217"/>
    </row>
    <row r="96" spans="2:11" customFormat="1" ht="15" customHeight="1">
      <c r="B96" s="228"/>
      <c r="C96" s="205" t="s">
        <v>37</v>
      </c>
      <c r="D96" s="205"/>
      <c r="E96" s="205"/>
      <c r="F96" s="226" t="s">
        <v>1829</v>
      </c>
      <c r="G96" s="227"/>
      <c r="H96" s="205" t="s">
        <v>1866</v>
      </c>
      <c r="I96" s="205" t="s">
        <v>1864</v>
      </c>
      <c r="J96" s="205"/>
      <c r="K96" s="217"/>
    </row>
    <row r="97" spans="2:11" customFormat="1" ht="15" customHeight="1">
      <c r="B97" s="228"/>
      <c r="C97" s="205" t="s">
        <v>47</v>
      </c>
      <c r="D97" s="205"/>
      <c r="E97" s="205"/>
      <c r="F97" s="226" t="s">
        <v>1829</v>
      </c>
      <c r="G97" s="227"/>
      <c r="H97" s="205" t="s">
        <v>1867</v>
      </c>
      <c r="I97" s="205" t="s">
        <v>1864</v>
      </c>
      <c r="J97" s="205"/>
      <c r="K97" s="217"/>
    </row>
    <row r="98" spans="2:11" customFormat="1" ht="15" customHeight="1">
      <c r="B98" s="229"/>
      <c r="C98" s="230"/>
      <c r="D98" s="230"/>
      <c r="E98" s="230"/>
      <c r="F98" s="230"/>
      <c r="G98" s="230"/>
      <c r="H98" s="230"/>
      <c r="I98" s="230"/>
      <c r="J98" s="230"/>
      <c r="K98" s="231"/>
    </row>
    <row r="99" spans="2:11" customFormat="1" ht="18.7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2"/>
    </row>
    <row r="100" spans="2:11" customFormat="1" ht="18.75" customHeight="1"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</row>
    <row r="101" spans="2:11" customFormat="1" ht="7.5" customHeight="1">
      <c r="B101" s="213"/>
      <c r="C101" s="214"/>
      <c r="D101" s="214"/>
      <c r="E101" s="214"/>
      <c r="F101" s="214"/>
      <c r="G101" s="214"/>
      <c r="H101" s="214"/>
      <c r="I101" s="214"/>
      <c r="J101" s="214"/>
      <c r="K101" s="215"/>
    </row>
    <row r="102" spans="2:11" customFormat="1" ht="45" customHeight="1">
      <c r="B102" s="216"/>
      <c r="C102" s="323" t="s">
        <v>1868</v>
      </c>
      <c r="D102" s="323"/>
      <c r="E102" s="323"/>
      <c r="F102" s="323"/>
      <c r="G102" s="323"/>
      <c r="H102" s="323"/>
      <c r="I102" s="323"/>
      <c r="J102" s="323"/>
      <c r="K102" s="217"/>
    </row>
    <row r="103" spans="2:11" customFormat="1" ht="17.25" customHeight="1">
      <c r="B103" s="216"/>
      <c r="C103" s="218" t="s">
        <v>1823</v>
      </c>
      <c r="D103" s="218"/>
      <c r="E103" s="218"/>
      <c r="F103" s="218" t="s">
        <v>1824</v>
      </c>
      <c r="G103" s="219"/>
      <c r="H103" s="218" t="s">
        <v>53</v>
      </c>
      <c r="I103" s="218" t="s">
        <v>56</v>
      </c>
      <c r="J103" s="218" t="s">
        <v>1825</v>
      </c>
      <c r="K103" s="217"/>
    </row>
    <row r="104" spans="2:11" customFormat="1" ht="17.25" customHeight="1">
      <c r="B104" s="216"/>
      <c r="C104" s="220" t="s">
        <v>1826</v>
      </c>
      <c r="D104" s="220"/>
      <c r="E104" s="220"/>
      <c r="F104" s="221" t="s">
        <v>1827</v>
      </c>
      <c r="G104" s="222"/>
      <c r="H104" s="220"/>
      <c r="I104" s="220"/>
      <c r="J104" s="220" t="s">
        <v>1828</v>
      </c>
      <c r="K104" s="217"/>
    </row>
    <row r="105" spans="2:11" customFormat="1" ht="5.25" customHeight="1">
      <c r="B105" s="216"/>
      <c r="C105" s="218"/>
      <c r="D105" s="218"/>
      <c r="E105" s="218"/>
      <c r="F105" s="218"/>
      <c r="G105" s="234"/>
      <c r="H105" s="218"/>
      <c r="I105" s="218"/>
      <c r="J105" s="218"/>
      <c r="K105" s="217"/>
    </row>
    <row r="106" spans="2:11" customFormat="1" ht="15" customHeight="1">
      <c r="B106" s="216"/>
      <c r="C106" s="205" t="s">
        <v>52</v>
      </c>
      <c r="D106" s="225"/>
      <c r="E106" s="225"/>
      <c r="F106" s="226" t="s">
        <v>1829</v>
      </c>
      <c r="G106" s="205"/>
      <c r="H106" s="205" t="s">
        <v>1869</v>
      </c>
      <c r="I106" s="205" t="s">
        <v>1831</v>
      </c>
      <c r="J106" s="205">
        <v>20</v>
      </c>
      <c r="K106" s="217"/>
    </row>
    <row r="107" spans="2:11" customFormat="1" ht="15" customHeight="1">
      <c r="B107" s="216"/>
      <c r="C107" s="205" t="s">
        <v>1832</v>
      </c>
      <c r="D107" s="205"/>
      <c r="E107" s="205"/>
      <c r="F107" s="226" t="s">
        <v>1829</v>
      </c>
      <c r="G107" s="205"/>
      <c r="H107" s="205" t="s">
        <v>1869</v>
      </c>
      <c r="I107" s="205" t="s">
        <v>1831</v>
      </c>
      <c r="J107" s="205">
        <v>120</v>
      </c>
      <c r="K107" s="217"/>
    </row>
    <row r="108" spans="2:11" customFormat="1" ht="15" customHeight="1">
      <c r="B108" s="228"/>
      <c r="C108" s="205" t="s">
        <v>1834</v>
      </c>
      <c r="D108" s="205"/>
      <c r="E108" s="205"/>
      <c r="F108" s="226" t="s">
        <v>1835</v>
      </c>
      <c r="G108" s="205"/>
      <c r="H108" s="205" t="s">
        <v>1869</v>
      </c>
      <c r="I108" s="205" t="s">
        <v>1831</v>
      </c>
      <c r="J108" s="205">
        <v>50</v>
      </c>
      <c r="K108" s="217"/>
    </row>
    <row r="109" spans="2:11" customFormat="1" ht="15" customHeight="1">
      <c r="B109" s="228"/>
      <c r="C109" s="205" t="s">
        <v>1837</v>
      </c>
      <c r="D109" s="205"/>
      <c r="E109" s="205"/>
      <c r="F109" s="226" t="s">
        <v>1829</v>
      </c>
      <c r="G109" s="205"/>
      <c r="H109" s="205" t="s">
        <v>1869</v>
      </c>
      <c r="I109" s="205" t="s">
        <v>1839</v>
      </c>
      <c r="J109" s="205"/>
      <c r="K109" s="217"/>
    </row>
    <row r="110" spans="2:11" customFormat="1" ht="15" customHeight="1">
      <c r="B110" s="228"/>
      <c r="C110" s="205" t="s">
        <v>1848</v>
      </c>
      <c r="D110" s="205"/>
      <c r="E110" s="205"/>
      <c r="F110" s="226" t="s">
        <v>1835</v>
      </c>
      <c r="G110" s="205"/>
      <c r="H110" s="205" t="s">
        <v>1869</v>
      </c>
      <c r="I110" s="205" t="s">
        <v>1831</v>
      </c>
      <c r="J110" s="205">
        <v>50</v>
      </c>
      <c r="K110" s="217"/>
    </row>
    <row r="111" spans="2:11" customFormat="1" ht="15" customHeight="1">
      <c r="B111" s="228"/>
      <c r="C111" s="205" t="s">
        <v>1856</v>
      </c>
      <c r="D111" s="205"/>
      <c r="E111" s="205"/>
      <c r="F111" s="226" t="s">
        <v>1835</v>
      </c>
      <c r="G111" s="205"/>
      <c r="H111" s="205" t="s">
        <v>1869</v>
      </c>
      <c r="I111" s="205" t="s">
        <v>1831</v>
      </c>
      <c r="J111" s="205">
        <v>50</v>
      </c>
      <c r="K111" s="217"/>
    </row>
    <row r="112" spans="2:11" customFormat="1" ht="15" customHeight="1">
      <c r="B112" s="228"/>
      <c r="C112" s="205" t="s">
        <v>1854</v>
      </c>
      <c r="D112" s="205"/>
      <c r="E112" s="205"/>
      <c r="F112" s="226" t="s">
        <v>1835</v>
      </c>
      <c r="G112" s="205"/>
      <c r="H112" s="205" t="s">
        <v>1869</v>
      </c>
      <c r="I112" s="205" t="s">
        <v>1831</v>
      </c>
      <c r="J112" s="205">
        <v>50</v>
      </c>
      <c r="K112" s="217"/>
    </row>
    <row r="113" spans="2:11" customFormat="1" ht="15" customHeight="1">
      <c r="B113" s="228"/>
      <c r="C113" s="205" t="s">
        <v>52</v>
      </c>
      <c r="D113" s="205"/>
      <c r="E113" s="205"/>
      <c r="F113" s="226" t="s">
        <v>1829</v>
      </c>
      <c r="G113" s="205"/>
      <c r="H113" s="205" t="s">
        <v>1870</v>
      </c>
      <c r="I113" s="205" t="s">
        <v>1831</v>
      </c>
      <c r="J113" s="205">
        <v>20</v>
      </c>
      <c r="K113" s="217"/>
    </row>
    <row r="114" spans="2:11" customFormat="1" ht="15" customHeight="1">
      <c r="B114" s="228"/>
      <c r="C114" s="205" t="s">
        <v>1871</v>
      </c>
      <c r="D114" s="205"/>
      <c r="E114" s="205"/>
      <c r="F114" s="226" t="s">
        <v>1829</v>
      </c>
      <c r="G114" s="205"/>
      <c r="H114" s="205" t="s">
        <v>1872</v>
      </c>
      <c r="I114" s="205" t="s">
        <v>1831</v>
      </c>
      <c r="J114" s="205">
        <v>120</v>
      </c>
      <c r="K114" s="217"/>
    </row>
    <row r="115" spans="2:11" customFormat="1" ht="15" customHeight="1">
      <c r="B115" s="228"/>
      <c r="C115" s="205" t="s">
        <v>37</v>
      </c>
      <c r="D115" s="205"/>
      <c r="E115" s="205"/>
      <c r="F115" s="226" t="s">
        <v>1829</v>
      </c>
      <c r="G115" s="205"/>
      <c r="H115" s="205" t="s">
        <v>1873</v>
      </c>
      <c r="I115" s="205" t="s">
        <v>1864</v>
      </c>
      <c r="J115" s="205"/>
      <c r="K115" s="217"/>
    </row>
    <row r="116" spans="2:11" customFormat="1" ht="15" customHeight="1">
      <c r="B116" s="228"/>
      <c r="C116" s="205" t="s">
        <v>47</v>
      </c>
      <c r="D116" s="205"/>
      <c r="E116" s="205"/>
      <c r="F116" s="226" t="s">
        <v>1829</v>
      </c>
      <c r="G116" s="205"/>
      <c r="H116" s="205" t="s">
        <v>1874</v>
      </c>
      <c r="I116" s="205" t="s">
        <v>1864</v>
      </c>
      <c r="J116" s="205"/>
      <c r="K116" s="217"/>
    </row>
    <row r="117" spans="2:11" customFormat="1" ht="15" customHeight="1">
      <c r="B117" s="228"/>
      <c r="C117" s="205" t="s">
        <v>56</v>
      </c>
      <c r="D117" s="205"/>
      <c r="E117" s="205"/>
      <c r="F117" s="226" t="s">
        <v>1829</v>
      </c>
      <c r="G117" s="205"/>
      <c r="H117" s="205" t="s">
        <v>1875</v>
      </c>
      <c r="I117" s="205" t="s">
        <v>1876</v>
      </c>
      <c r="J117" s="205"/>
      <c r="K117" s="217"/>
    </row>
    <row r="118" spans="2:11" customFormat="1" ht="15" customHeight="1">
      <c r="B118" s="229"/>
      <c r="C118" s="235"/>
      <c r="D118" s="235"/>
      <c r="E118" s="235"/>
      <c r="F118" s="235"/>
      <c r="G118" s="235"/>
      <c r="H118" s="235"/>
      <c r="I118" s="235"/>
      <c r="J118" s="235"/>
      <c r="K118" s="231"/>
    </row>
    <row r="119" spans="2:11" customFormat="1" ht="18.75" customHeight="1">
      <c r="B119" s="236"/>
      <c r="C119" s="237"/>
      <c r="D119" s="237"/>
      <c r="E119" s="237"/>
      <c r="F119" s="238"/>
      <c r="G119" s="237"/>
      <c r="H119" s="237"/>
      <c r="I119" s="237"/>
      <c r="J119" s="237"/>
      <c r="K119" s="236"/>
    </row>
    <row r="120" spans="2:11" customFormat="1" ht="18.75" customHeight="1">
      <c r="B120" s="212"/>
      <c r="C120" s="212"/>
      <c r="D120" s="212"/>
      <c r="E120" s="212"/>
      <c r="F120" s="212"/>
      <c r="G120" s="212"/>
      <c r="H120" s="212"/>
      <c r="I120" s="212"/>
      <c r="J120" s="212"/>
      <c r="K120" s="212"/>
    </row>
    <row r="121" spans="2:11" customFormat="1" ht="7.5" customHeight="1">
      <c r="B121" s="239"/>
      <c r="C121" s="240"/>
      <c r="D121" s="240"/>
      <c r="E121" s="240"/>
      <c r="F121" s="240"/>
      <c r="G121" s="240"/>
      <c r="H121" s="240"/>
      <c r="I121" s="240"/>
      <c r="J121" s="240"/>
      <c r="K121" s="241"/>
    </row>
    <row r="122" spans="2:11" customFormat="1" ht="45" customHeight="1">
      <c r="B122" s="242"/>
      <c r="C122" s="321" t="s">
        <v>1877</v>
      </c>
      <c r="D122" s="321"/>
      <c r="E122" s="321"/>
      <c r="F122" s="321"/>
      <c r="G122" s="321"/>
      <c r="H122" s="321"/>
      <c r="I122" s="321"/>
      <c r="J122" s="321"/>
      <c r="K122" s="243"/>
    </row>
    <row r="123" spans="2:11" customFormat="1" ht="17.25" customHeight="1">
      <c r="B123" s="244"/>
      <c r="C123" s="218" t="s">
        <v>1823</v>
      </c>
      <c r="D123" s="218"/>
      <c r="E123" s="218"/>
      <c r="F123" s="218" t="s">
        <v>1824</v>
      </c>
      <c r="G123" s="219"/>
      <c r="H123" s="218" t="s">
        <v>53</v>
      </c>
      <c r="I123" s="218" t="s">
        <v>56</v>
      </c>
      <c r="J123" s="218" t="s">
        <v>1825</v>
      </c>
      <c r="K123" s="245"/>
    </row>
    <row r="124" spans="2:11" customFormat="1" ht="17.25" customHeight="1">
      <c r="B124" s="244"/>
      <c r="C124" s="220" t="s">
        <v>1826</v>
      </c>
      <c r="D124" s="220"/>
      <c r="E124" s="220"/>
      <c r="F124" s="221" t="s">
        <v>1827</v>
      </c>
      <c r="G124" s="222"/>
      <c r="H124" s="220"/>
      <c r="I124" s="220"/>
      <c r="J124" s="220" t="s">
        <v>1828</v>
      </c>
      <c r="K124" s="245"/>
    </row>
    <row r="125" spans="2:11" customFormat="1" ht="5.25" customHeight="1">
      <c r="B125" s="246"/>
      <c r="C125" s="223"/>
      <c r="D125" s="223"/>
      <c r="E125" s="223"/>
      <c r="F125" s="223"/>
      <c r="G125" s="247"/>
      <c r="H125" s="223"/>
      <c r="I125" s="223"/>
      <c r="J125" s="223"/>
      <c r="K125" s="248"/>
    </row>
    <row r="126" spans="2:11" customFormat="1" ht="15" customHeight="1">
      <c r="B126" s="246"/>
      <c r="C126" s="205" t="s">
        <v>1832</v>
      </c>
      <c r="D126" s="225"/>
      <c r="E126" s="225"/>
      <c r="F126" s="226" t="s">
        <v>1829</v>
      </c>
      <c r="G126" s="205"/>
      <c r="H126" s="205" t="s">
        <v>1869</v>
      </c>
      <c r="I126" s="205" t="s">
        <v>1831</v>
      </c>
      <c r="J126" s="205">
        <v>120</v>
      </c>
      <c r="K126" s="249"/>
    </row>
    <row r="127" spans="2:11" customFormat="1" ht="15" customHeight="1">
      <c r="B127" s="246"/>
      <c r="C127" s="205" t="s">
        <v>1878</v>
      </c>
      <c r="D127" s="205"/>
      <c r="E127" s="205"/>
      <c r="F127" s="226" t="s">
        <v>1829</v>
      </c>
      <c r="G127" s="205"/>
      <c r="H127" s="205" t="s">
        <v>1879</v>
      </c>
      <c r="I127" s="205" t="s">
        <v>1831</v>
      </c>
      <c r="J127" s="205" t="s">
        <v>1880</v>
      </c>
      <c r="K127" s="249"/>
    </row>
    <row r="128" spans="2:11" customFormat="1" ht="15" customHeight="1">
      <c r="B128" s="246"/>
      <c r="C128" s="205" t="s">
        <v>1777</v>
      </c>
      <c r="D128" s="205"/>
      <c r="E128" s="205"/>
      <c r="F128" s="226" t="s">
        <v>1829</v>
      </c>
      <c r="G128" s="205"/>
      <c r="H128" s="205" t="s">
        <v>1881</v>
      </c>
      <c r="I128" s="205" t="s">
        <v>1831</v>
      </c>
      <c r="J128" s="205" t="s">
        <v>1880</v>
      </c>
      <c r="K128" s="249"/>
    </row>
    <row r="129" spans="2:11" customFormat="1" ht="15" customHeight="1">
      <c r="B129" s="246"/>
      <c r="C129" s="205" t="s">
        <v>1840</v>
      </c>
      <c r="D129" s="205"/>
      <c r="E129" s="205"/>
      <c r="F129" s="226" t="s">
        <v>1835</v>
      </c>
      <c r="G129" s="205"/>
      <c r="H129" s="205" t="s">
        <v>1841</v>
      </c>
      <c r="I129" s="205" t="s">
        <v>1831</v>
      </c>
      <c r="J129" s="205">
        <v>15</v>
      </c>
      <c r="K129" s="249"/>
    </row>
    <row r="130" spans="2:11" customFormat="1" ht="15" customHeight="1">
      <c r="B130" s="246"/>
      <c r="C130" s="205" t="s">
        <v>1842</v>
      </c>
      <c r="D130" s="205"/>
      <c r="E130" s="205"/>
      <c r="F130" s="226" t="s">
        <v>1835</v>
      </c>
      <c r="G130" s="205"/>
      <c r="H130" s="205" t="s">
        <v>1843</v>
      </c>
      <c r="I130" s="205" t="s">
        <v>1831</v>
      </c>
      <c r="J130" s="205">
        <v>15</v>
      </c>
      <c r="K130" s="249"/>
    </row>
    <row r="131" spans="2:11" customFormat="1" ht="15" customHeight="1">
      <c r="B131" s="246"/>
      <c r="C131" s="205" t="s">
        <v>1844</v>
      </c>
      <c r="D131" s="205"/>
      <c r="E131" s="205"/>
      <c r="F131" s="226" t="s">
        <v>1835</v>
      </c>
      <c r="G131" s="205"/>
      <c r="H131" s="205" t="s">
        <v>1845</v>
      </c>
      <c r="I131" s="205" t="s">
        <v>1831</v>
      </c>
      <c r="J131" s="205">
        <v>20</v>
      </c>
      <c r="K131" s="249"/>
    </row>
    <row r="132" spans="2:11" customFormat="1" ht="15" customHeight="1">
      <c r="B132" s="246"/>
      <c r="C132" s="205" t="s">
        <v>1846</v>
      </c>
      <c r="D132" s="205"/>
      <c r="E132" s="205"/>
      <c r="F132" s="226" t="s">
        <v>1835</v>
      </c>
      <c r="G132" s="205"/>
      <c r="H132" s="205" t="s">
        <v>1847</v>
      </c>
      <c r="I132" s="205" t="s">
        <v>1831</v>
      </c>
      <c r="J132" s="205">
        <v>20</v>
      </c>
      <c r="K132" s="249"/>
    </row>
    <row r="133" spans="2:11" customFormat="1" ht="15" customHeight="1">
      <c r="B133" s="246"/>
      <c r="C133" s="205" t="s">
        <v>1834</v>
      </c>
      <c r="D133" s="205"/>
      <c r="E133" s="205"/>
      <c r="F133" s="226" t="s">
        <v>1835</v>
      </c>
      <c r="G133" s="205"/>
      <c r="H133" s="205" t="s">
        <v>1869</v>
      </c>
      <c r="I133" s="205" t="s">
        <v>1831</v>
      </c>
      <c r="J133" s="205">
        <v>50</v>
      </c>
      <c r="K133" s="249"/>
    </row>
    <row r="134" spans="2:11" customFormat="1" ht="15" customHeight="1">
      <c r="B134" s="246"/>
      <c r="C134" s="205" t="s">
        <v>1848</v>
      </c>
      <c r="D134" s="205"/>
      <c r="E134" s="205"/>
      <c r="F134" s="226" t="s">
        <v>1835</v>
      </c>
      <c r="G134" s="205"/>
      <c r="H134" s="205" t="s">
        <v>1869</v>
      </c>
      <c r="I134" s="205" t="s">
        <v>1831</v>
      </c>
      <c r="J134" s="205">
        <v>50</v>
      </c>
      <c r="K134" s="249"/>
    </row>
    <row r="135" spans="2:11" customFormat="1" ht="15" customHeight="1">
      <c r="B135" s="246"/>
      <c r="C135" s="205" t="s">
        <v>1854</v>
      </c>
      <c r="D135" s="205"/>
      <c r="E135" s="205"/>
      <c r="F135" s="226" t="s">
        <v>1835</v>
      </c>
      <c r="G135" s="205"/>
      <c r="H135" s="205" t="s">
        <v>1869</v>
      </c>
      <c r="I135" s="205" t="s">
        <v>1831</v>
      </c>
      <c r="J135" s="205">
        <v>50</v>
      </c>
      <c r="K135" s="249"/>
    </row>
    <row r="136" spans="2:11" customFormat="1" ht="15" customHeight="1">
      <c r="B136" s="246"/>
      <c r="C136" s="205" t="s">
        <v>1856</v>
      </c>
      <c r="D136" s="205"/>
      <c r="E136" s="205"/>
      <c r="F136" s="226" t="s">
        <v>1835</v>
      </c>
      <c r="G136" s="205"/>
      <c r="H136" s="205" t="s">
        <v>1869</v>
      </c>
      <c r="I136" s="205" t="s">
        <v>1831</v>
      </c>
      <c r="J136" s="205">
        <v>50</v>
      </c>
      <c r="K136" s="249"/>
    </row>
    <row r="137" spans="2:11" customFormat="1" ht="15" customHeight="1">
      <c r="B137" s="246"/>
      <c r="C137" s="205" t="s">
        <v>1857</v>
      </c>
      <c r="D137" s="205"/>
      <c r="E137" s="205"/>
      <c r="F137" s="226" t="s">
        <v>1835</v>
      </c>
      <c r="G137" s="205"/>
      <c r="H137" s="205" t="s">
        <v>1882</v>
      </c>
      <c r="I137" s="205" t="s">
        <v>1831</v>
      </c>
      <c r="J137" s="205">
        <v>255</v>
      </c>
      <c r="K137" s="249"/>
    </row>
    <row r="138" spans="2:11" customFormat="1" ht="15" customHeight="1">
      <c r="B138" s="246"/>
      <c r="C138" s="205" t="s">
        <v>1859</v>
      </c>
      <c r="D138" s="205"/>
      <c r="E138" s="205"/>
      <c r="F138" s="226" t="s">
        <v>1829</v>
      </c>
      <c r="G138" s="205"/>
      <c r="H138" s="205" t="s">
        <v>1883</v>
      </c>
      <c r="I138" s="205" t="s">
        <v>1861</v>
      </c>
      <c r="J138" s="205"/>
      <c r="K138" s="249"/>
    </row>
    <row r="139" spans="2:11" customFormat="1" ht="15" customHeight="1">
      <c r="B139" s="246"/>
      <c r="C139" s="205" t="s">
        <v>1862</v>
      </c>
      <c r="D139" s="205"/>
      <c r="E139" s="205"/>
      <c r="F139" s="226" t="s">
        <v>1829</v>
      </c>
      <c r="G139" s="205"/>
      <c r="H139" s="205" t="s">
        <v>1884</v>
      </c>
      <c r="I139" s="205" t="s">
        <v>1864</v>
      </c>
      <c r="J139" s="205"/>
      <c r="K139" s="249"/>
    </row>
    <row r="140" spans="2:11" customFormat="1" ht="15" customHeight="1">
      <c r="B140" s="246"/>
      <c r="C140" s="205" t="s">
        <v>1865</v>
      </c>
      <c r="D140" s="205"/>
      <c r="E140" s="205"/>
      <c r="F140" s="226" t="s">
        <v>1829</v>
      </c>
      <c r="G140" s="205"/>
      <c r="H140" s="205" t="s">
        <v>1865</v>
      </c>
      <c r="I140" s="205" t="s">
        <v>1864</v>
      </c>
      <c r="J140" s="205"/>
      <c r="K140" s="249"/>
    </row>
    <row r="141" spans="2:11" customFormat="1" ht="15" customHeight="1">
      <c r="B141" s="246"/>
      <c r="C141" s="205" t="s">
        <v>37</v>
      </c>
      <c r="D141" s="205"/>
      <c r="E141" s="205"/>
      <c r="F141" s="226" t="s">
        <v>1829</v>
      </c>
      <c r="G141" s="205"/>
      <c r="H141" s="205" t="s">
        <v>1885</v>
      </c>
      <c r="I141" s="205" t="s">
        <v>1864</v>
      </c>
      <c r="J141" s="205"/>
      <c r="K141" s="249"/>
    </row>
    <row r="142" spans="2:11" customFormat="1" ht="15" customHeight="1">
      <c r="B142" s="246"/>
      <c r="C142" s="205" t="s">
        <v>1886</v>
      </c>
      <c r="D142" s="205"/>
      <c r="E142" s="205"/>
      <c r="F142" s="226" t="s">
        <v>1829</v>
      </c>
      <c r="G142" s="205"/>
      <c r="H142" s="205" t="s">
        <v>1887</v>
      </c>
      <c r="I142" s="205" t="s">
        <v>1864</v>
      </c>
      <c r="J142" s="205"/>
      <c r="K142" s="249"/>
    </row>
    <row r="143" spans="2:11" customFormat="1" ht="15" customHeight="1">
      <c r="B143" s="250"/>
      <c r="C143" s="251"/>
      <c r="D143" s="251"/>
      <c r="E143" s="251"/>
      <c r="F143" s="251"/>
      <c r="G143" s="251"/>
      <c r="H143" s="251"/>
      <c r="I143" s="251"/>
      <c r="J143" s="251"/>
      <c r="K143" s="252"/>
    </row>
    <row r="144" spans="2:11" customFormat="1" ht="18.75" customHeight="1">
      <c r="B144" s="237"/>
      <c r="C144" s="237"/>
      <c r="D144" s="237"/>
      <c r="E144" s="237"/>
      <c r="F144" s="238"/>
      <c r="G144" s="237"/>
      <c r="H144" s="237"/>
      <c r="I144" s="237"/>
      <c r="J144" s="237"/>
      <c r="K144" s="237"/>
    </row>
    <row r="145" spans="2:11" customFormat="1" ht="18.75" customHeight="1">
      <c r="B145" s="212"/>
      <c r="C145" s="212"/>
      <c r="D145" s="212"/>
      <c r="E145" s="212"/>
      <c r="F145" s="212"/>
      <c r="G145" s="212"/>
      <c r="H145" s="212"/>
      <c r="I145" s="212"/>
      <c r="J145" s="212"/>
      <c r="K145" s="212"/>
    </row>
    <row r="146" spans="2:11" customFormat="1" ht="7.5" customHeight="1">
      <c r="B146" s="213"/>
      <c r="C146" s="214"/>
      <c r="D146" s="214"/>
      <c r="E146" s="214"/>
      <c r="F146" s="214"/>
      <c r="G146" s="214"/>
      <c r="H146" s="214"/>
      <c r="I146" s="214"/>
      <c r="J146" s="214"/>
      <c r="K146" s="215"/>
    </row>
    <row r="147" spans="2:11" customFormat="1" ht="45" customHeight="1">
      <c r="B147" s="216"/>
      <c r="C147" s="323" t="s">
        <v>1888</v>
      </c>
      <c r="D147" s="323"/>
      <c r="E147" s="323"/>
      <c r="F147" s="323"/>
      <c r="G147" s="323"/>
      <c r="H147" s="323"/>
      <c r="I147" s="323"/>
      <c r="J147" s="323"/>
      <c r="K147" s="217"/>
    </row>
    <row r="148" spans="2:11" customFormat="1" ht="17.25" customHeight="1">
      <c r="B148" s="216"/>
      <c r="C148" s="218" t="s">
        <v>1823</v>
      </c>
      <c r="D148" s="218"/>
      <c r="E148" s="218"/>
      <c r="F148" s="218" t="s">
        <v>1824</v>
      </c>
      <c r="G148" s="219"/>
      <c r="H148" s="218" t="s">
        <v>53</v>
      </c>
      <c r="I148" s="218" t="s">
        <v>56</v>
      </c>
      <c r="J148" s="218" t="s">
        <v>1825</v>
      </c>
      <c r="K148" s="217"/>
    </row>
    <row r="149" spans="2:11" customFormat="1" ht="17.25" customHeight="1">
      <c r="B149" s="216"/>
      <c r="C149" s="220" t="s">
        <v>1826</v>
      </c>
      <c r="D149" s="220"/>
      <c r="E149" s="220"/>
      <c r="F149" s="221" t="s">
        <v>1827</v>
      </c>
      <c r="G149" s="222"/>
      <c r="H149" s="220"/>
      <c r="I149" s="220"/>
      <c r="J149" s="220" t="s">
        <v>1828</v>
      </c>
      <c r="K149" s="217"/>
    </row>
    <row r="150" spans="2:11" customFormat="1" ht="5.25" customHeight="1">
      <c r="B150" s="228"/>
      <c r="C150" s="223"/>
      <c r="D150" s="223"/>
      <c r="E150" s="223"/>
      <c r="F150" s="223"/>
      <c r="G150" s="224"/>
      <c r="H150" s="223"/>
      <c r="I150" s="223"/>
      <c r="J150" s="223"/>
      <c r="K150" s="249"/>
    </row>
    <row r="151" spans="2:11" customFormat="1" ht="15" customHeight="1">
      <c r="B151" s="228"/>
      <c r="C151" s="253" t="s">
        <v>1832</v>
      </c>
      <c r="D151" s="205"/>
      <c r="E151" s="205"/>
      <c r="F151" s="254" t="s">
        <v>1829</v>
      </c>
      <c r="G151" s="205"/>
      <c r="H151" s="253" t="s">
        <v>1869</v>
      </c>
      <c r="I151" s="253" t="s">
        <v>1831</v>
      </c>
      <c r="J151" s="253">
        <v>120</v>
      </c>
      <c r="K151" s="249"/>
    </row>
    <row r="152" spans="2:11" customFormat="1" ht="15" customHeight="1">
      <c r="B152" s="228"/>
      <c r="C152" s="253" t="s">
        <v>1878</v>
      </c>
      <c r="D152" s="205"/>
      <c r="E152" s="205"/>
      <c r="F152" s="254" t="s">
        <v>1829</v>
      </c>
      <c r="G152" s="205"/>
      <c r="H152" s="253" t="s">
        <v>1889</v>
      </c>
      <c r="I152" s="253" t="s">
        <v>1831</v>
      </c>
      <c r="J152" s="253" t="s">
        <v>1880</v>
      </c>
      <c r="K152" s="249"/>
    </row>
    <row r="153" spans="2:11" customFormat="1" ht="15" customHeight="1">
      <c r="B153" s="228"/>
      <c r="C153" s="253" t="s">
        <v>1777</v>
      </c>
      <c r="D153" s="205"/>
      <c r="E153" s="205"/>
      <c r="F153" s="254" t="s">
        <v>1829</v>
      </c>
      <c r="G153" s="205"/>
      <c r="H153" s="253" t="s">
        <v>1890</v>
      </c>
      <c r="I153" s="253" t="s">
        <v>1831</v>
      </c>
      <c r="J153" s="253" t="s">
        <v>1880</v>
      </c>
      <c r="K153" s="249"/>
    </row>
    <row r="154" spans="2:11" customFormat="1" ht="15" customHeight="1">
      <c r="B154" s="228"/>
      <c r="C154" s="253" t="s">
        <v>1834</v>
      </c>
      <c r="D154" s="205"/>
      <c r="E154" s="205"/>
      <c r="F154" s="254" t="s">
        <v>1835</v>
      </c>
      <c r="G154" s="205"/>
      <c r="H154" s="253" t="s">
        <v>1869</v>
      </c>
      <c r="I154" s="253" t="s">
        <v>1831</v>
      </c>
      <c r="J154" s="253">
        <v>50</v>
      </c>
      <c r="K154" s="249"/>
    </row>
    <row r="155" spans="2:11" customFormat="1" ht="15" customHeight="1">
      <c r="B155" s="228"/>
      <c r="C155" s="253" t="s">
        <v>1837</v>
      </c>
      <c r="D155" s="205"/>
      <c r="E155" s="205"/>
      <c r="F155" s="254" t="s">
        <v>1829</v>
      </c>
      <c r="G155" s="205"/>
      <c r="H155" s="253" t="s">
        <v>1869</v>
      </c>
      <c r="I155" s="253" t="s">
        <v>1839</v>
      </c>
      <c r="J155" s="253"/>
      <c r="K155" s="249"/>
    </row>
    <row r="156" spans="2:11" customFormat="1" ht="15" customHeight="1">
      <c r="B156" s="228"/>
      <c r="C156" s="253" t="s">
        <v>1848</v>
      </c>
      <c r="D156" s="205"/>
      <c r="E156" s="205"/>
      <c r="F156" s="254" t="s">
        <v>1835</v>
      </c>
      <c r="G156" s="205"/>
      <c r="H156" s="253" t="s">
        <v>1869</v>
      </c>
      <c r="I156" s="253" t="s">
        <v>1831</v>
      </c>
      <c r="J156" s="253">
        <v>50</v>
      </c>
      <c r="K156" s="249"/>
    </row>
    <row r="157" spans="2:11" customFormat="1" ht="15" customHeight="1">
      <c r="B157" s="228"/>
      <c r="C157" s="253" t="s">
        <v>1856</v>
      </c>
      <c r="D157" s="205"/>
      <c r="E157" s="205"/>
      <c r="F157" s="254" t="s">
        <v>1835</v>
      </c>
      <c r="G157" s="205"/>
      <c r="H157" s="253" t="s">
        <v>1869</v>
      </c>
      <c r="I157" s="253" t="s">
        <v>1831</v>
      </c>
      <c r="J157" s="253">
        <v>50</v>
      </c>
      <c r="K157" s="249"/>
    </row>
    <row r="158" spans="2:11" customFormat="1" ht="15" customHeight="1">
      <c r="B158" s="228"/>
      <c r="C158" s="253" t="s">
        <v>1854</v>
      </c>
      <c r="D158" s="205"/>
      <c r="E158" s="205"/>
      <c r="F158" s="254" t="s">
        <v>1835</v>
      </c>
      <c r="G158" s="205"/>
      <c r="H158" s="253" t="s">
        <v>1869</v>
      </c>
      <c r="I158" s="253" t="s">
        <v>1831</v>
      </c>
      <c r="J158" s="253">
        <v>50</v>
      </c>
      <c r="K158" s="249"/>
    </row>
    <row r="159" spans="2:11" customFormat="1" ht="15" customHeight="1">
      <c r="B159" s="228"/>
      <c r="C159" s="253" t="s">
        <v>101</v>
      </c>
      <c r="D159" s="205"/>
      <c r="E159" s="205"/>
      <c r="F159" s="254" t="s">
        <v>1829</v>
      </c>
      <c r="G159" s="205"/>
      <c r="H159" s="253" t="s">
        <v>1891</v>
      </c>
      <c r="I159" s="253" t="s">
        <v>1831</v>
      </c>
      <c r="J159" s="253" t="s">
        <v>1892</v>
      </c>
      <c r="K159" s="249"/>
    </row>
    <row r="160" spans="2:11" customFormat="1" ht="15" customHeight="1">
      <c r="B160" s="228"/>
      <c r="C160" s="253" t="s">
        <v>1893</v>
      </c>
      <c r="D160" s="205"/>
      <c r="E160" s="205"/>
      <c r="F160" s="254" t="s">
        <v>1829</v>
      </c>
      <c r="G160" s="205"/>
      <c r="H160" s="253" t="s">
        <v>1894</v>
      </c>
      <c r="I160" s="253" t="s">
        <v>1864</v>
      </c>
      <c r="J160" s="253"/>
      <c r="K160" s="249"/>
    </row>
    <row r="161" spans="2:11" customFormat="1" ht="15" customHeight="1">
      <c r="B161" s="255"/>
      <c r="C161" s="235"/>
      <c r="D161" s="235"/>
      <c r="E161" s="235"/>
      <c r="F161" s="235"/>
      <c r="G161" s="235"/>
      <c r="H161" s="235"/>
      <c r="I161" s="235"/>
      <c r="J161" s="235"/>
      <c r="K161" s="256"/>
    </row>
    <row r="162" spans="2:11" customFormat="1" ht="18.75" customHeight="1">
      <c r="B162" s="237"/>
      <c r="C162" s="247"/>
      <c r="D162" s="247"/>
      <c r="E162" s="247"/>
      <c r="F162" s="257"/>
      <c r="G162" s="247"/>
      <c r="H162" s="247"/>
      <c r="I162" s="247"/>
      <c r="J162" s="247"/>
      <c r="K162" s="237"/>
    </row>
    <row r="163" spans="2:11" customFormat="1" ht="18.75" customHeight="1"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</row>
    <row r="164" spans="2:11" customFormat="1" ht="7.5" customHeight="1">
      <c r="B164" s="194"/>
      <c r="C164" s="195"/>
      <c r="D164" s="195"/>
      <c r="E164" s="195"/>
      <c r="F164" s="195"/>
      <c r="G164" s="195"/>
      <c r="H164" s="195"/>
      <c r="I164" s="195"/>
      <c r="J164" s="195"/>
      <c r="K164" s="196"/>
    </row>
    <row r="165" spans="2:11" customFormat="1" ht="45" customHeight="1">
      <c r="B165" s="197"/>
      <c r="C165" s="321" t="s">
        <v>1895</v>
      </c>
      <c r="D165" s="321"/>
      <c r="E165" s="321"/>
      <c r="F165" s="321"/>
      <c r="G165" s="321"/>
      <c r="H165" s="321"/>
      <c r="I165" s="321"/>
      <c r="J165" s="321"/>
      <c r="K165" s="198"/>
    </row>
    <row r="166" spans="2:11" customFormat="1" ht="17.25" customHeight="1">
      <c r="B166" s="197"/>
      <c r="C166" s="218" t="s">
        <v>1823</v>
      </c>
      <c r="D166" s="218"/>
      <c r="E166" s="218"/>
      <c r="F166" s="218" t="s">
        <v>1824</v>
      </c>
      <c r="G166" s="258"/>
      <c r="H166" s="259" t="s">
        <v>53</v>
      </c>
      <c r="I166" s="259" t="s">
        <v>56</v>
      </c>
      <c r="J166" s="218" t="s">
        <v>1825</v>
      </c>
      <c r="K166" s="198"/>
    </row>
    <row r="167" spans="2:11" customFormat="1" ht="17.25" customHeight="1">
      <c r="B167" s="199"/>
      <c r="C167" s="220" t="s">
        <v>1826</v>
      </c>
      <c r="D167" s="220"/>
      <c r="E167" s="220"/>
      <c r="F167" s="221" t="s">
        <v>1827</v>
      </c>
      <c r="G167" s="260"/>
      <c r="H167" s="261"/>
      <c r="I167" s="261"/>
      <c r="J167" s="220" t="s">
        <v>1828</v>
      </c>
      <c r="K167" s="200"/>
    </row>
    <row r="168" spans="2:11" customFormat="1" ht="5.25" customHeight="1">
      <c r="B168" s="228"/>
      <c r="C168" s="223"/>
      <c r="D168" s="223"/>
      <c r="E168" s="223"/>
      <c r="F168" s="223"/>
      <c r="G168" s="224"/>
      <c r="H168" s="223"/>
      <c r="I168" s="223"/>
      <c r="J168" s="223"/>
      <c r="K168" s="249"/>
    </row>
    <row r="169" spans="2:11" customFormat="1" ht="15" customHeight="1">
      <c r="B169" s="228"/>
      <c r="C169" s="205" t="s">
        <v>1832</v>
      </c>
      <c r="D169" s="205"/>
      <c r="E169" s="205"/>
      <c r="F169" s="226" t="s">
        <v>1829</v>
      </c>
      <c r="G169" s="205"/>
      <c r="H169" s="205" t="s">
        <v>1869</v>
      </c>
      <c r="I169" s="205" t="s">
        <v>1831</v>
      </c>
      <c r="J169" s="205">
        <v>120</v>
      </c>
      <c r="K169" s="249"/>
    </row>
    <row r="170" spans="2:11" customFormat="1" ht="15" customHeight="1">
      <c r="B170" s="228"/>
      <c r="C170" s="205" t="s">
        <v>1878</v>
      </c>
      <c r="D170" s="205"/>
      <c r="E170" s="205"/>
      <c r="F170" s="226" t="s">
        <v>1829</v>
      </c>
      <c r="G170" s="205"/>
      <c r="H170" s="205" t="s">
        <v>1879</v>
      </c>
      <c r="I170" s="205" t="s">
        <v>1831</v>
      </c>
      <c r="J170" s="205" t="s">
        <v>1880</v>
      </c>
      <c r="K170" s="249"/>
    </row>
    <row r="171" spans="2:11" customFormat="1" ht="15" customHeight="1">
      <c r="B171" s="228"/>
      <c r="C171" s="205" t="s">
        <v>1777</v>
      </c>
      <c r="D171" s="205"/>
      <c r="E171" s="205"/>
      <c r="F171" s="226" t="s">
        <v>1829</v>
      </c>
      <c r="G171" s="205"/>
      <c r="H171" s="205" t="s">
        <v>1896</v>
      </c>
      <c r="I171" s="205" t="s">
        <v>1831</v>
      </c>
      <c r="J171" s="205" t="s">
        <v>1880</v>
      </c>
      <c r="K171" s="249"/>
    </row>
    <row r="172" spans="2:11" customFormat="1" ht="15" customHeight="1">
      <c r="B172" s="228"/>
      <c r="C172" s="205" t="s">
        <v>1834</v>
      </c>
      <c r="D172" s="205"/>
      <c r="E172" s="205"/>
      <c r="F172" s="226" t="s">
        <v>1835</v>
      </c>
      <c r="G172" s="205"/>
      <c r="H172" s="205" t="s">
        <v>1896</v>
      </c>
      <c r="I172" s="205" t="s">
        <v>1831</v>
      </c>
      <c r="J172" s="205">
        <v>50</v>
      </c>
      <c r="K172" s="249"/>
    </row>
    <row r="173" spans="2:11" customFormat="1" ht="15" customHeight="1">
      <c r="B173" s="228"/>
      <c r="C173" s="205" t="s">
        <v>1837</v>
      </c>
      <c r="D173" s="205"/>
      <c r="E173" s="205"/>
      <c r="F173" s="226" t="s">
        <v>1829</v>
      </c>
      <c r="G173" s="205"/>
      <c r="H173" s="205" t="s">
        <v>1896</v>
      </c>
      <c r="I173" s="205" t="s">
        <v>1839</v>
      </c>
      <c r="J173" s="205"/>
      <c r="K173" s="249"/>
    </row>
    <row r="174" spans="2:11" customFormat="1" ht="15" customHeight="1">
      <c r="B174" s="228"/>
      <c r="C174" s="205" t="s">
        <v>1848</v>
      </c>
      <c r="D174" s="205"/>
      <c r="E174" s="205"/>
      <c r="F174" s="226" t="s">
        <v>1835</v>
      </c>
      <c r="G174" s="205"/>
      <c r="H174" s="205" t="s">
        <v>1896</v>
      </c>
      <c r="I174" s="205" t="s">
        <v>1831</v>
      </c>
      <c r="J174" s="205">
        <v>50</v>
      </c>
      <c r="K174" s="249"/>
    </row>
    <row r="175" spans="2:11" customFormat="1" ht="15" customHeight="1">
      <c r="B175" s="228"/>
      <c r="C175" s="205" t="s">
        <v>1856</v>
      </c>
      <c r="D175" s="205"/>
      <c r="E175" s="205"/>
      <c r="F175" s="226" t="s">
        <v>1835</v>
      </c>
      <c r="G175" s="205"/>
      <c r="H175" s="205" t="s">
        <v>1896</v>
      </c>
      <c r="I175" s="205" t="s">
        <v>1831</v>
      </c>
      <c r="J175" s="205">
        <v>50</v>
      </c>
      <c r="K175" s="249"/>
    </row>
    <row r="176" spans="2:11" customFormat="1" ht="15" customHeight="1">
      <c r="B176" s="228"/>
      <c r="C176" s="205" t="s">
        <v>1854</v>
      </c>
      <c r="D176" s="205"/>
      <c r="E176" s="205"/>
      <c r="F176" s="226" t="s">
        <v>1835</v>
      </c>
      <c r="G176" s="205"/>
      <c r="H176" s="205" t="s">
        <v>1896</v>
      </c>
      <c r="I176" s="205" t="s">
        <v>1831</v>
      </c>
      <c r="J176" s="205">
        <v>50</v>
      </c>
      <c r="K176" s="249"/>
    </row>
    <row r="177" spans="2:11" customFormat="1" ht="15" customHeight="1">
      <c r="B177" s="228"/>
      <c r="C177" s="205" t="s">
        <v>128</v>
      </c>
      <c r="D177" s="205"/>
      <c r="E177" s="205"/>
      <c r="F177" s="226" t="s">
        <v>1829</v>
      </c>
      <c r="G177" s="205"/>
      <c r="H177" s="205" t="s">
        <v>1897</v>
      </c>
      <c r="I177" s="205" t="s">
        <v>1898</v>
      </c>
      <c r="J177" s="205"/>
      <c r="K177" s="249"/>
    </row>
    <row r="178" spans="2:11" customFormat="1" ht="15" customHeight="1">
      <c r="B178" s="228"/>
      <c r="C178" s="205" t="s">
        <v>56</v>
      </c>
      <c r="D178" s="205"/>
      <c r="E178" s="205"/>
      <c r="F178" s="226" t="s">
        <v>1829</v>
      </c>
      <c r="G178" s="205"/>
      <c r="H178" s="205" t="s">
        <v>1899</v>
      </c>
      <c r="I178" s="205" t="s">
        <v>1900</v>
      </c>
      <c r="J178" s="205">
        <v>1</v>
      </c>
      <c r="K178" s="249"/>
    </row>
    <row r="179" spans="2:11" customFormat="1" ht="15" customHeight="1">
      <c r="B179" s="228"/>
      <c r="C179" s="205" t="s">
        <v>52</v>
      </c>
      <c r="D179" s="205"/>
      <c r="E179" s="205"/>
      <c r="F179" s="226" t="s">
        <v>1829</v>
      </c>
      <c r="G179" s="205"/>
      <c r="H179" s="205" t="s">
        <v>1901</v>
      </c>
      <c r="I179" s="205" t="s">
        <v>1831</v>
      </c>
      <c r="J179" s="205">
        <v>20</v>
      </c>
      <c r="K179" s="249"/>
    </row>
    <row r="180" spans="2:11" customFormat="1" ht="15" customHeight="1">
      <c r="B180" s="228"/>
      <c r="C180" s="205" t="s">
        <v>53</v>
      </c>
      <c r="D180" s="205"/>
      <c r="E180" s="205"/>
      <c r="F180" s="226" t="s">
        <v>1829</v>
      </c>
      <c r="G180" s="205"/>
      <c r="H180" s="205" t="s">
        <v>1902</v>
      </c>
      <c r="I180" s="205" t="s">
        <v>1831</v>
      </c>
      <c r="J180" s="205">
        <v>255</v>
      </c>
      <c r="K180" s="249"/>
    </row>
    <row r="181" spans="2:11" customFormat="1" ht="15" customHeight="1">
      <c r="B181" s="228"/>
      <c r="C181" s="205" t="s">
        <v>129</v>
      </c>
      <c r="D181" s="205"/>
      <c r="E181" s="205"/>
      <c r="F181" s="226" t="s">
        <v>1829</v>
      </c>
      <c r="G181" s="205"/>
      <c r="H181" s="205" t="s">
        <v>1793</v>
      </c>
      <c r="I181" s="205" t="s">
        <v>1831</v>
      </c>
      <c r="J181" s="205">
        <v>10</v>
      </c>
      <c r="K181" s="249"/>
    </row>
    <row r="182" spans="2:11" customFormat="1" ht="15" customHeight="1">
      <c r="B182" s="228"/>
      <c r="C182" s="205" t="s">
        <v>130</v>
      </c>
      <c r="D182" s="205"/>
      <c r="E182" s="205"/>
      <c r="F182" s="226" t="s">
        <v>1829</v>
      </c>
      <c r="G182" s="205"/>
      <c r="H182" s="205" t="s">
        <v>1903</v>
      </c>
      <c r="I182" s="205" t="s">
        <v>1864</v>
      </c>
      <c r="J182" s="205"/>
      <c r="K182" s="249"/>
    </row>
    <row r="183" spans="2:11" customFormat="1" ht="15" customHeight="1">
      <c r="B183" s="228"/>
      <c r="C183" s="205" t="s">
        <v>1904</v>
      </c>
      <c r="D183" s="205"/>
      <c r="E183" s="205"/>
      <c r="F183" s="226" t="s">
        <v>1829</v>
      </c>
      <c r="G183" s="205"/>
      <c r="H183" s="205" t="s">
        <v>1905</v>
      </c>
      <c r="I183" s="205" t="s">
        <v>1864</v>
      </c>
      <c r="J183" s="205"/>
      <c r="K183" s="249"/>
    </row>
    <row r="184" spans="2:11" customFormat="1" ht="15" customHeight="1">
      <c r="B184" s="228"/>
      <c r="C184" s="205" t="s">
        <v>1893</v>
      </c>
      <c r="D184" s="205"/>
      <c r="E184" s="205"/>
      <c r="F184" s="226" t="s">
        <v>1829</v>
      </c>
      <c r="G184" s="205"/>
      <c r="H184" s="205" t="s">
        <v>1906</v>
      </c>
      <c r="I184" s="205" t="s">
        <v>1864</v>
      </c>
      <c r="J184" s="205"/>
      <c r="K184" s="249"/>
    </row>
    <row r="185" spans="2:11" customFormat="1" ht="15" customHeight="1">
      <c r="B185" s="228"/>
      <c r="C185" s="205" t="s">
        <v>132</v>
      </c>
      <c r="D185" s="205"/>
      <c r="E185" s="205"/>
      <c r="F185" s="226" t="s">
        <v>1835</v>
      </c>
      <c r="G185" s="205"/>
      <c r="H185" s="205" t="s">
        <v>1907</v>
      </c>
      <c r="I185" s="205" t="s">
        <v>1831</v>
      </c>
      <c r="J185" s="205">
        <v>50</v>
      </c>
      <c r="K185" s="249"/>
    </row>
    <row r="186" spans="2:11" customFormat="1" ht="15" customHeight="1">
      <c r="B186" s="228"/>
      <c r="C186" s="205" t="s">
        <v>1908</v>
      </c>
      <c r="D186" s="205"/>
      <c r="E186" s="205"/>
      <c r="F186" s="226" t="s">
        <v>1835</v>
      </c>
      <c r="G186" s="205"/>
      <c r="H186" s="205" t="s">
        <v>1909</v>
      </c>
      <c r="I186" s="205" t="s">
        <v>1910</v>
      </c>
      <c r="J186" s="205"/>
      <c r="K186" s="249"/>
    </row>
    <row r="187" spans="2:11" customFormat="1" ht="15" customHeight="1">
      <c r="B187" s="228"/>
      <c r="C187" s="205" t="s">
        <v>1911</v>
      </c>
      <c r="D187" s="205"/>
      <c r="E187" s="205"/>
      <c r="F187" s="226" t="s">
        <v>1835</v>
      </c>
      <c r="G187" s="205"/>
      <c r="H187" s="205" t="s">
        <v>1912</v>
      </c>
      <c r="I187" s="205" t="s">
        <v>1910</v>
      </c>
      <c r="J187" s="205"/>
      <c r="K187" s="249"/>
    </row>
    <row r="188" spans="2:11" customFormat="1" ht="15" customHeight="1">
      <c r="B188" s="228"/>
      <c r="C188" s="205" t="s">
        <v>1913</v>
      </c>
      <c r="D188" s="205"/>
      <c r="E188" s="205"/>
      <c r="F188" s="226" t="s">
        <v>1835</v>
      </c>
      <c r="G188" s="205"/>
      <c r="H188" s="205" t="s">
        <v>1914</v>
      </c>
      <c r="I188" s="205" t="s">
        <v>1910</v>
      </c>
      <c r="J188" s="205"/>
      <c r="K188" s="249"/>
    </row>
    <row r="189" spans="2:11" customFormat="1" ht="15" customHeight="1">
      <c r="B189" s="228"/>
      <c r="C189" s="262" t="s">
        <v>1915</v>
      </c>
      <c r="D189" s="205"/>
      <c r="E189" s="205"/>
      <c r="F189" s="226" t="s">
        <v>1835</v>
      </c>
      <c r="G189" s="205"/>
      <c r="H189" s="205" t="s">
        <v>1916</v>
      </c>
      <c r="I189" s="205" t="s">
        <v>1917</v>
      </c>
      <c r="J189" s="263" t="s">
        <v>1918</v>
      </c>
      <c r="K189" s="249"/>
    </row>
    <row r="190" spans="2:11" customFormat="1" ht="15" customHeight="1">
      <c r="B190" s="264"/>
      <c r="C190" s="265" t="s">
        <v>1919</v>
      </c>
      <c r="D190" s="266"/>
      <c r="E190" s="266"/>
      <c r="F190" s="267" t="s">
        <v>1835</v>
      </c>
      <c r="G190" s="266"/>
      <c r="H190" s="266" t="s">
        <v>1920</v>
      </c>
      <c r="I190" s="266" t="s">
        <v>1917</v>
      </c>
      <c r="J190" s="268" t="s">
        <v>1918</v>
      </c>
      <c r="K190" s="269"/>
    </row>
    <row r="191" spans="2:11" customFormat="1" ht="15" customHeight="1">
      <c r="B191" s="228"/>
      <c r="C191" s="262" t="s">
        <v>41</v>
      </c>
      <c r="D191" s="205"/>
      <c r="E191" s="205"/>
      <c r="F191" s="226" t="s">
        <v>1829</v>
      </c>
      <c r="G191" s="205"/>
      <c r="H191" s="202" t="s">
        <v>1921</v>
      </c>
      <c r="I191" s="205" t="s">
        <v>1922</v>
      </c>
      <c r="J191" s="205"/>
      <c r="K191" s="249"/>
    </row>
    <row r="192" spans="2:11" customFormat="1" ht="15" customHeight="1">
      <c r="B192" s="228"/>
      <c r="C192" s="262" t="s">
        <v>1923</v>
      </c>
      <c r="D192" s="205"/>
      <c r="E192" s="205"/>
      <c r="F192" s="226" t="s">
        <v>1829</v>
      </c>
      <c r="G192" s="205"/>
      <c r="H192" s="205" t="s">
        <v>1924</v>
      </c>
      <c r="I192" s="205" t="s">
        <v>1864</v>
      </c>
      <c r="J192" s="205"/>
      <c r="K192" s="249"/>
    </row>
    <row r="193" spans="2:11" customFormat="1" ht="15" customHeight="1">
      <c r="B193" s="228"/>
      <c r="C193" s="262" t="s">
        <v>1925</v>
      </c>
      <c r="D193" s="205"/>
      <c r="E193" s="205"/>
      <c r="F193" s="226" t="s">
        <v>1829</v>
      </c>
      <c r="G193" s="205"/>
      <c r="H193" s="205" t="s">
        <v>1926</v>
      </c>
      <c r="I193" s="205" t="s">
        <v>1864</v>
      </c>
      <c r="J193" s="205"/>
      <c r="K193" s="249"/>
    </row>
    <row r="194" spans="2:11" customFormat="1" ht="15" customHeight="1">
      <c r="B194" s="228"/>
      <c r="C194" s="262" t="s">
        <v>1927</v>
      </c>
      <c r="D194" s="205"/>
      <c r="E194" s="205"/>
      <c r="F194" s="226" t="s">
        <v>1835</v>
      </c>
      <c r="G194" s="205"/>
      <c r="H194" s="205" t="s">
        <v>1928</v>
      </c>
      <c r="I194" s="205" t="s">
        <v>1864</v>
      </c>
      <c r="J194" s="205"/>
      <c r="K194" s="249"/>
    </row>
    <row r="195" spans="2:11" customFormat="1" ht="15" customHeight="1">
      <c r="B195" s="255"/>
      <c r="C195" s="270"/>
      <c r="D195" s="235"/>
      <c r="E195" s="235"/>
      <c r="F195" s="235"/>
      <c r="G195" s="235"/>
      <c r="H195" s="235"/>
      <c r="I195" s="235"/>
      <c r="J195" s="235"/>
      <c r="K195" s="256"/>
    </row>
    <row r="196" spans="2:11" customFormat="1" ht="18.75" customHeight="1">
      <c r="B196" s="237"/>
      <c r="C196" s="247"/>
      <c r="D196" s="247"/>
      <c r="E196" s="247"/>
      <c r="F196" s="257"/>
      <c r="G196" s="247"/>
      <c r="H196" s="247"/>
      <c r="I196" s="247"/>
      <c r="J196" s="247"/>
      <c r="K196" s="237"/>
    </row>
    <row r="197" spans="2:11" customFormat="1" ht="18.75" customHeight="1">
      <c r="B197" s="237"/>
      <c r="C197" s="247"/>
      <c r="D197" s="247"/>
      <c r="E197" s="247"/>
      <c r="F197" s="257"/>
      <c r="G197" s="247"/>
      <c r="H197" s="247"/>
      <c r="I197" s="247"/>
      <c r="J197" s="247"/>
      <c r="K197" s="237"/>
    </row>
    <row r="198" spans="2:11" customFormat="1" ht="18.75" customHeight="1">
      <c r="B198" s="212"/>
      <c r="C198" s="212"/>
      <c r="D198" s="212"/>
      <c r="E198" s="212"/>
      <c r="F198" s="212"/>
      <c r="G198" s="212"/>
      <c r="H198" s="212"/>
      <c r="I198" s="212"/>
      <c r="J198" s="212"/>
      <c r="K198" s="212"/>
    </row>
    <row r="199" spans="2:11" customFormat="1" ht="13.5">
      <c r="B199" s="194"/>
      <c r="C199" s="195"/>
      <c r="D199" s="195"/>
      <c r="E199" s="195"/>
      <c r="F199" s="195"/>
      <c r="G199" s="195"/>
      <c r="H199" s="195"/>
      <c r="I199" s="195"/>
      <c r="J199" s="195"/>
      <c r="K199" s="196"/>
    </row>
    <row r="200" spans="2:11" customFormat="1" ht="21">
      <c r="B200" s="197"/>
      <c r="C200" s="321" t="s">
        <v>1929</v>
      </c>
      <c r="D200" s="321"/>
      <c r="E200" s="321"/>
      <c r="F200" s="321"/>
      <c r="G200" s="321"/>
      <c r="H200" s="321"/>
      <c r="I200" s="321"/>
      <c r="J200" s="321"/>
      <c r="K200" s="198"/>
    </row>
    <row r="201" spans="2:11" customFormat="1" ht="25.5" customHeight="1">
      <c r="B201" s="197"/>
      <c r="C201" s="271" t="s">
        <v>1930</v>
      </c>
      <c r="D201" s="271"/>
      <c r="E201" s="271"/>
      <c r="F201" s="271" t="s">
        <v>1931</v>
      </c>
      <c r="G201" s="272"/>
      <c r="H201" s="324" t="s">
        <v>1932</v>
      </c>
      <c r="I201" s="324"/>
      <c r="J201" s="324"/>
      <c r="K201" s="198"/>
    </row>
    <row r="202" spans="2:11" customFormat="1" ht="5.25" customHeight="1">
      <c r="B202" s="228"/>
      <c r="C202" s="223"/>
      <c r="D202" s="223"/>
      <c r="E202" s="223"/>
      <c r="F202" s="223"/>
      <c r="G202" s="247"/>
      <c r="H202" s="223"/>
      <c r="I202" s="223"/>
      <c r="J202" s="223"/>
      <c r="K202" s="249"/>
    </row>
    <row r="203" spans="2:11" customFormat="1" ht="15" customHeight="1">
      <c r="B203" s="228"/>
      <c r="C203" s="205" t="s">
        <v>1922</v>
      </c>
      <c r="D203" s="205"/>
      <c r="E203" s="205"/>
      <c r="F203" s="226" t="s">
        <v>42</v>
      </c>
      <c r="G203" s="205"/>
      <c r="H203" s="325" t="s">
        <v>1933</v>
      </c>
      <c r="I203" s="325"/>
      <c r="J203" s="325"/>
      <c r="K203" s="249"/>
    </row>
    <row r="204" spans="2:11" customFormat="1" ht="15" customHeight="1">
      <c r="B204" s="228"/>
      <c r="C204" s="205"/>
      <c r="D204" s="205"/>
      <c r="E204" s="205"/>
      <c r="F204" s="226" t="s">
        <v>43</v>
      </c>
      <c r="G204" s="205"/>
      <c r="H204" s="325" t="s">
        <v>1934</v>
      </c>
      <c r="I204" s="325"/>
      <c r="J204" s="325"/>
      <c r="K204" s="249"/>
    </row>
    <row r="205" spans="2:11" customFormat="1" ht="15" customHeight="1">
      <c r="B205" s="228"/>
      <c r="C205" s="205"/>
      <c r="D205" s="205"/>
      <c r="E205" s="205"/>
      <c r="F205" s="226" t="s">
        <v>46</v>
      </c>
      <c r="G205" s="205"/>
      <c r="H205" s="325" t="s">
        <v>1935</v>
      </c>
      <c r="I205" s="325"/>
      <c r="J205" s="325"/>
      <c r="K205" s="249"/>
    </row>
    <row r="206" spans="2:11" customFormat="1" ht="15" customHeight="1">
      <c r="B206" s="228"/>
      <c r="C206" s="205"/>
      <c r="D206" s="205"/>
      <c r="E206" s="205"/>
      <c r="F206" s="226" t="s">
        <v>44</v>
      </c>
      <c r="G206" s="205"/>
      <c r="H206" s="325" t="s">
        <v>1936</v>
      </c>
      <c r="I206" s="325"/>
      <c r="J206" s="325"/>
      <c r="K206" s="249"/>
    </row>
    <row r="207" spans="2:11" customFormat="1" ht="15" customHeight="1">
      <c r="B207" s="228"/>
      <c r="C207" s="205"/>
      <c r="D207" s="205"/>
      <c r="E207" s="205"/>
      <c r="F207" s="226" t="s">
        <v>45</v>
      </c>
      <c r="G207" s="205"/>
      <c r="H207" s="325" t="s">
        <v>1937</v>
      </c>
      <c r="I207" s="325"/>
      <c r="J207" s="325"/>
      <c r="K207" s="249"/>
    </row>
    <row r="208" spans="2:11" customFormat="1" ht="15" customHeight="1">
      <c r="B208" s="228"/>
      <c r="C208" s="205"/>
      <c r="D208" s="205"/>
      <c r="E208" s="205"/>
      <c r="F208" s="226"/>
      <c r="G208" s="205"/>
      <c r="H208" s="205"/>
      <c r="I208" s="205"/>
      <c r="J208" s="205"/>
      <c r="K208" s="249"/>
    </row>
    <row r="209" spans="2:11" customFormat="1" ht="15" customHeight="1">
      <c r="B209" s="228"/>
      <c r="C209" s="205" t="s">
        <v>1876</v>
      </c>
      <c r="D209" s="205"/>
      <c r="E209" s="205"/>
      <c r="F209" s="226" t="s">
        <v>78</v>
      </c>
      <c r="G209" s="205"/>
      <c r="H209" s="325" t="s">
        <v>1938</v>
      </c>
      <c r="I209" s="325"/>
      <c r="J209" s="325"/>
      <c r="K209" s="249"/>
    </row>
    <row r="210" spans="2:11" customFormat="1" ht="15" customHeight="1">
      <c r="B210" s="228"/>
      <c r="C210" s="205"/>
      <c r="D210" s="205"/>
      <c r="E210" s="205"/>
      <c r="F210" s="226" t="s">
        <v>1772</v>
      </c>
      <c r="G210" s="205"/>
      <c r="H210" s="325" t="s">
        <v>1773</v>
      </c>
      <c r="I210" s="325"/>
      <c r="J210" s="325"/>
      <c r="K210" s="249"/>
    </row>
    <row r="211" spans="2:11" customFormat="1" ht="15" customHeight="1">
      <c r="B211" s="228"/>
      <c r="C211" s="205"/>
      <c r="D211" s="205"/>
      <c r="E211" s="205"/>
      <c r="F211" s="226" t="s">
        <v>1770</v>
      </c>
      <c r="G211" s="205"/>
      <c r="H211" s="325" t="s">
        <v>1939</v>
      </c>
      <c r="I211" s="325"/>
      <c r="J211" s="325"/>
      <c r="K211" s="249"/>
    </row>
    <row r="212" spans="2:11" customFormat="1" ht="15" customHeight="1">
      <c r="B212" s="273"/>
      <c r="C212" s="205"/>
      <c r="D212" s="205"/>
      <c r="E212" s="205"/>
      <c r="F212" s="226" t="s">
        <v>1774</v>
      </c>
      <c r="G212" s="262"/>
      <c r="H212" s="326" t="s">
        <v>1775</v>
      </c>
      <c r="I212" s="326"/>
      <c r="J212" s="326"/>
      <c r="K212" s="274"/>
    </row>
    <row r="213" spans="2:11" customFormat="1" ht="15" customHeight="1">
      <c r="B213" s="273"/>
      <c r="C213" s="205"/>
      <c r="D213" s="205"/>
      <c r="E213" s="205"/>
      <c r="F213" s="226" t="s">
        <v>94</v>
      </c>
      <c r="G213" s="262"/>
      <c r="H213" s="326" t="s">
        <v>1940</v>
      </c>
      <c r="I213" s="326"/>
      <c r="J213" s="326"/>
      <c r="K213" s="274"/>
    </row>
    <row r="214" spans="2:11" customFormat="1" ht="15" customHeight="1">
      <c r="B214" s="273"/>
      <c r="C214" s="205"/>
      <c r="D214" s="205"/>
      <c r="E214" s="205"/>
      <c r="F214" s="226"/>
      <c r="G214" s="262"/>
      <c r="H214" s="253"/>
      <c r="I214" s="253"/>
      <c r="J214" s="253"/>
      <c r="K214" s="274"/>
    </row>
    <row r="215" spans="2:11" customFormat="1" ht="15" customHeight="1">
      <c r="B215" s="273"/>
      <c r="C215" s="205" t="s">
        <v>1900</v>
      </c>
      <c r="D215" s="205"/>
      <c r="E215" s="205"/>
      <c r="F215" s="226">
        <v>1</v>
      </c>
      <c r="G215" s="262"/>
      <c r="H215" s="326" t="s">
        <v>1941</v>
      </c>
      <c r="I215" s="326"/>
      <c r="J215" s="326"/>
      <c r="K215" s="274"/>
    </row>
    <row r="216" spans="2:11" customFormat="1" ht="15" customHeight="1">
      <c r="B216" s="273"/>
      <c r="C216" s="205"/>
      <c r="D216" s="205"/>
      <c r="E216" s="205"/>
      <c r="F216" s="226">
        <v>2</v>
      </c>
      <c r="G216" s="262"/>
      <c r="H216" s="326" t="s">
        <v>1942</v>
      </c>
      <c r="I216" s="326"/>
      <c r="J216" s="326"/>
      <c r="K216" s="274"/>
    </row>
    <row r="217" spans="2:11" customFormat="1" ht="15" customHeight="1">
      <c r="B217" s="273"/>
      <c r="C217" s="205"/>
      <c r="D217" s="205"/>
      <c r="E217" s="205"/>
      <c r="F217" s="226">
        <v>3</v>
      </c>
      <c r="G217" s="262"/>
      <c r="H217" s="326" t="s">
        <v>1943</v>
      </c>
      <c r="I217" s="326"/>
      <c r="J217" s="326"/>
      <c r="K217" s="274"/>
    </row>
    <row r="218" spans="2:11" customFormat="1" ht="15" customHeight="1">
      <c r="B218" s="273"/>
      <c r="C218" s="205"/>
      <c r="D218" s="205"/>
      <c r="E218" s="205"/>
      <c r="F218" s="226">
        <v>4</v>
      </c>
      <c r="G218" s="262"/>
      <c r="H218" s="326" t="s">
        <v>1944</v>
      </c>
      <c r="I218" s="326"/>
      <c r="J218" s="326"/>
      <c r="K218" s="274"/>
    </row>
    <row r="219" spans="2:11" customFormat="1" ht="12.75" customHeight="1">
      <c r="B219" s="275"/>
      <c r="C219" s="276"/>
      <c r="D219" s="276"/>
      <c r="E219" s="276"/>
      <c r="F219" s="276"/>
      <c r="G219" s="276"/>
      <c r="H219" s="276"/>
      <c r="I219" s="276"/>
      <c r="J219" s="276"/>
      <c r="K219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01 - Vlastní objekt - arc...</vt:lpstr>
      <vt:lpstr>02 - Elektroinstalace</vt:lpstr>
      <vt:lpstr>03a - Zpevněné plochy</vt:lpstr>
      <vt:lpstr>03b - Sadové úpravy</vt:lpstr>
      <vt:lpstr>04 - Technologické zařízení</vt:lpstr>
      <vt:lpstr>OST - Ostatní náklady stavby</vt:lpstr>
      <vt:lpstr>Pokyny pro vyplnění</vt:lpstr>
      <vt:lpstr>'01 - Vlastní objekt - arc...'!Názvy_tisku</vt:lpstr>
      <vt:lpstr>'02 - Elektroinstalace'!Názvy_tisku</vt:lpstr>
      <vt:lpstr>'03a - Zpevněné plochy'!Názvy_tisku</vt:lpstr>
      <vt:lpstr>'03b - Sadové úpravy'!Názvy_tisku</vt:lpstr>
      <vt:lpstr>'04 - Technologické zařízení'!Názvy_tisku</vt:lpstr>
      <vt:lpstr>'OST - Ostatní náklady stavby'!Názvy_tisku</vt:lpstr>
      <vt:lpstr>'Rekapitulace stavby'!Názvy_tisku</vt:lpstr>
      <vt:lpstr>'01 - Vlastní objekt - arc...'!Oblast_tisku</vt:lpstr>
      <vt:lpstr>'02 - Elektroinstalace'!Oblast_tisku</vt:lpstr>
      <vt:lpstr>'03a - Zpevněné plochy'!Oblast_tisku</vt:lpstr>
      <vt:lpstr>'03b - Sadové úpravy'!Oblast_tisku</vt:lpstr>
      <vt:lpstr>'04 - Technologické zařízení'!Oblast_tisku</vt:lpstr>
      <vt:lpstr>'OST - Ostatní náklady stavby'!Oblast_tisku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Dejdarová</dc:creator>
  <cp:lastModifiedBy>Dotace Králův Dvůr - Ing. Alžběta Voříšková</cp:lastModifiedBy>
  <dcterms:created xsi:type="dcterms:W3CDTF">2025-07-29T09:34:33Z</dcterms:created>
  <dcterms:modified xsi:type="dcterms:W3CDTF">2025-08-07T06:39:24Z</dcterms:modified>
</cp:coreProperties>
</file>